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xr:revisionPtr revIDLastSave="0" documentId="8_{4BCB8A40-8F29-D040-B2ED-2F07FD0FB6FE}" xr6:coauthVersionLast="43" xr6:coauthVersionMax="43" xr10:uidLastSave="{00000000-0000-0000-0000-000000000000}"/>
  <bookViews>
    <workbookView xWindow="480" yWindow="120" windowWidth="14295" windowHeight="4620" activeTab="3" xr2:uid="{00000000-000D-0000-FFFF-FFFF00000000}"/>
  </bookViews>
  <sheets>
    <sheet name="Ракитная" sheetId="1" r:id="rId1"/>
    <sheet name="ПОЛЯРНАЯ" sheetId="6" r:id="rId2"/>
    <sheet name="СМОЛЕНЩИНА" sheetId="2" r:id="rId3"/>
    <sheet name="НАБЕРЖНАЯ" sheetId="3" r:id="rId4"/>
    <sheet name="ГАЛКИ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3" l="1"/>
  <c r="F49" i="3"/>
  <c r="L49" i="3"/>
  <c r="M49" i="3"/>
  <c r="I49" i="3"/>
  <c r="G49" i="3"/>
  <c r="J48" i="3"/>
  <c r="K48" i="3"/>
  <c r="I48" i="3"/>
  <c r="F48" i="3"/>
  <c r="L48" i="3"/>
  <c r="M48" i="3"/>
  <c r="J47" i="3"/>
  <c r="F47" i="3"/>
  <c r="L47" i="3"/>
  <c r="M47" i="3"/>
  <c r="I47" i="3"/>
  <c r="G47" i="3"/>
  <c r="J46" i="3"/>
  <c r="K46" i="3"/>
  <c r="I46" i="3"/>
  <c r="F46" i="3"/>
  <c r="L46" i="3"/>
  <c r="M46" i="3"/>
  <c r="L45" i="3"/>
  <c r="M45" i="3"/>
  <c r="K45" i="3"/>
  <c r="I45" i="3"/>
  <c r="G45" i="3"/>
  <c r="L44" i="3"/>
  <c r="M44" i="3"/>
  <c r="K44" i="3"/>
  <c r="I44" i="3"/>
  <c r="G44" i="3"/>
  <c r="K43" i="3"/>
  <c r="I43" i="3"/>
  <c r="F43" i="3"/>
  <c r="L43" i="3"/>
  <c r="M43" i="3"/>
  <c r="J42" i="3"/>
  <c r="F42" i="3"/>
  <c r="L42" i="3"/>
  <c r="M42" i="3"/>
  <c r="I42" i="3"/>
  <c r="G42" i="3"/>
  <c r="J41" i="3"/>
  <c r="K41" i="3"/>
  <c r="I41" i="3"/>
  <c r="F41" i="3"/>
  <c r="L41" i="3"/>
  <c r="M41" i="3"/>
  <c r="K40" i="3"/>
  <c r="I40" i="3"/>
  <c r="F40" i="3"/>
  <c r="L40" i="3"/>
  <c r="M40" i="3"/>
  <c r="K39" i="3"/>
  <c r="I39" i="3"/>
  <c r="F39" i="3"/>
  <c r="L39" i="3"/>
  <c r="M39" i="3"/>
  <c r="K38" i="3"/>
  <c r="I38" i="3"/>
  <c r="F38" i="3"/>
  <c r="L38" i="3"/>
  <c r="M38" i="3"/>
  <c r="J37" i="3"/>
  <c r="F37" i="3"/>
  <c r="L37" i="3"/>
  <c r="M37" i="3"/>
  <c r="I37" i="3"/>
  <c r="G37" i="3"/>
  <c r="L36" i="3"/>
  <c r="M36" i="3"/>
  <c r="K36" i="3"/>
  <c r="I36" i="3"/>
  <c r="G36" i="3"/>
  <c r="J35" i="3"/>
  <c r="F35" i="3"/>
  <c r="L35" i="3"/>
  <c r="M35" i="3"/>
  <c r="I35" i="3"/>
  <c r="G35" i="3"/>
  <c r="L34" i="3"/>
  <c r="M34" i="3"/>
  <c r="K34" i="3"/>
  <c r="I34" i="3"/>
  <c r="G34" i="3"/>
  <c r="J33" i="3"/>
  <c r="L33" i="3"/>
  <c r="M33" i="3"/>
  <c r="I33" i="3"/>
  <c r="G33" i="3"/>
  <c r="J32" i="3"/>
  <c r="L32" i="3"/>
  <c r="M32" i="3"/>
  <c r="I32" i="3"/>
  <c r="G32" i="3"/>
  <c r="L31" i="3"/>
  <c r="M31" i="3"/>
  <c r="K31" i="3"/>
  <c r="I31" i="3"/>
  <c r="G31" i="3"/>
  <c r="L30" i="3"/>
  <c r="M30" i="3"/>
  <c r="K30" i="3"/>
  <c r="I30" i="3"/>
  <c r="G30" i="3"/>
  <c r="J29" i="3"/>
  <c r="L29" i="3"/>
  <c r="M29" i="3"/>
  <c r="I29" i="3"/>
  <c r="G29" i="3"/>
  <c r="K28" i="3"/>
  <c r="I28" i="3"/>
  <c r="F28" i="3"/>
  <c r="L28" i="3"/>
  <c r="M28" i="3"/>
  <c r="L27" i="3"/>
  <c r="M27" i="3"/>
  <c r="K27" i="3"/>
  <c r="I27" i="3"/>
  <c r="G27" i="3"/>
  <c r="K26" i="3"/>
  <c r="I26" i="3"/>
  <c r="F26" i="3"/>
  <c r="G26" i="3"/>
  <c r="L26" i="3"/>
  <c r="M26" i="3"/>
  <c r="J25" i="3"/>
  <c r="K25" i="3"/>
  <c r="I25" i="3"/>
  <c r="F25" i="3"/>
  <c r="L25" i="3"/>
  <c r="M25" i="3"/>
  <c r="K24" i="3"/>
  <c r="I24" i="3"/>
  <c r="F24" i="3"/>
  <c r="L24" i="3"/>
  <c r="M24" i="3"/>
  <c r="K23" i="3"/>
  <c r="I23" i="3"/>
  <c r="F23" i="3"/>
  <c r="L23" i="3"/>
  <c r="M23" i="3"/>
  <c r="L22" i="3"/>
  <c r="M22" i="3"/>
  <c r="K22" i="3"/>
  <c r="I22" i="3"/>
  <c r="G22" i="3"/>
  <c r="L21" i="3"/>
  <c r="M21" i="3"/>
  <c r="K21" i="3"/>
  <c r="I21" i="3"/>
  <c r="G21" i="3"/>
  <c r="L20" i="3"/>
  <c r="M20" i="3"/>
  <c r="K20" i="3"/>
  <c r="I20" i="3"/>
  <c r="G20" i="3"/>
  <c r="L19" i="3"/>
  <c r="M19" i="3"/>
  <c r="K19" i="3"/>
  <c r="I19" i="3"/>
  <c r="G19" i="3"/>
  <c r="J18" i="3"/>
  <c r="F18" i="3"/>
  <c r="L18" i="3"/>
  <c r="M18" i="3"/>
  <c r="I18" i="3"/>
  <c r="G18" i="3"/>
  <c r="K17" i="3"/>
  <c r="I17" i="3"/>
  <c r="F17" i="3"/>
  <c r="G17" i="3"/>
  <c r="L17" i="3"/>
  <c r="M17" i="3"/>
  <c r="J16" i="3"/>
  <c r="K16" i="3"/>
  <c r="I16" i="3"/>
  <c r="F16" i="3"/>
  <c r="L16" i="3"/>
  <c r="M16" i="3"/>
  <c r="J15" i="3"/>
  <c r="F15" i="3"/>
  <c r="L15" i="3"/>
  <c r="M15" i="3"/>
  <c r="I15" i="3"/>
  <c r="G15" i="3"/>
  <c r="J14" i="3"/>
  <c r="K14" i="3"/>
  <c r="I14" i="3"/>
  <c r="F14" i="3"/>
  <c r="L14" i="3"/>
  <c r="M14" i="3"/>
  <c r="K13" i="3"/>
  <c r="I13" i="3"/>
  <c r="F13" i="3"/>
  <c r="L13" i="3"/>
  <c r="M13" i="3"/>
  <c r="K12" i="3"/>
  <c r="I12" i="3"/>
  <c r="F12" i="3"/>
  <c r="L12" i="3"/>
  <c r="M12" i="3"/>
  <c r="L11" i="3"/>
  <c r="M11" i="3"/>
  <c r="K11" i="3"/>
  <c r="I11" i="3"/>
  <c r="G11" i="3"/>
  <c r="J10" i="3"/>
  <c r="K10" i="3"/>
  <c r="I10" i="3"/>
  <c r="F10" i="3"/>
  <c r="L10" i="3"/>
  <c r="M10" i="3"/>
  <c r="K9" i="3"/>
  <c r="I9" i="3"/>
  <c r="F9" i="3"/>
  <c r="L9" i="3"/>
  <c r="M9" i="3"/>
  <c r="K8" i="3"/>
  <c r="I8" i="3"/>
  <c r="F8" i="3"/>
  <c r="L8" i="3"/>
  <c r="M8" i="3"/>
  <c r="L7" i="3"/>
  <c r="M7" i="3"/>
  <c r="K7" i="3"/>
  <c r="I7" i="3"/>
  <c r="G7" i="3"/>
  <c r="L6" i="3"/>
  <c r="M6" i="3"/>
  <c r="K6" i="3"/>
  <c r="I6" i="3"/>
  <c r="G6" i="3"/>
  <c r="L5" i="3"/>
  <c r="M5" i="3"/>
  <c r="K5" i="3"/>
  <c r="I5" i="3"/>
  <c r="G5" i="3"/>
  <c r="L4" i="3"/>
  <c r="M4" i="3"/>
  <c r="K4" i="3"/>
  <c r="I4" i="3"/>
  <c r="G4" i="3"/>
  <c r="J3" i="3"/>
  <c r="F3" i="3"/>
  <c r="L3" i="3"/>
  <c r="M3" i="3"/>
  <c r="I3" i="3"/>
  <c r="I50" i="3"/>
  <c r="G3" i="3"/>
  <c r="M50" i="3"/>
  <c r="K3" i="3"/>
  <c r="G8" i="3"/>
  <c r="G9" i="3"/>
  <c r="G10" i="3"/>
  <c r="G12" i="3"/>
  <c r="G13" i="3"/>
  <c r="G14" i="3"/>
  <c r="G16" i="3"/>
  <c r="G23" i="3"/>
  <c r="G24" i="3"/>
  <c r="G25" i="3"/>
  <c r="G28" i="3"/>
  <c r="G38" i="3"/>
  <c r="G39" i="3"/>
  <c r="G40" i="3"/>
  <c r="G41" i="3"/>
  <c r="G43" i="3"/>
  <c r="G46" i="3"/>
  <c r="G48" i="3"/>
  <c r="G50" i="3"/>
  <c r="K15" i="3"/>
  <c r="K18" i="3"/>
  <c r="K29" i="3"/>
  <c r="K32" i="3"/>
  <c r="K33" i="3"/>
  <c r="K35" i="3"/>
  <c r="K37" i="3"/>
  <c r="K42" i="3"/>
  <c r="K47" i="3"/>
  <c r="K49" i="3"/>
  <c r="K50" i="3"/>
</calcChain>
</file>

<file path=xl/sharedStrings.xml><?xml version="1.0" encoding="utf-8"?>
<sst xmlns="http://schemas.openxmlformats.org/spreadsheetml/2006/main" count="1588" uniqueCount="252">
  <si>
    <t>№пакета</t>
  </si>
  <si>
    <t>Наименование</t>
  </si>
  <si>
    <t>сорт</t>
  </si>
  <si>
    <t>толщина</t>
  </si>
  <si>
    <t>ширина</t>
  </si>
  <si>
    <t>длина</t>
  </si>
  <si>
    <t>шт</t>
  </si>
  <si>
    <t>м3</t>
  </si>
  <si>
    <t>СОРТ</t>
  </si>
  <si>
    <t>ЦЕНА</t>
  </si>
  <si>
    <t>планкен прямой</t>
  </si>
  <si>
    <t>Эконом</t>
  </si>
  <si>
    <t>АВ сорт</t>
  </si>
  <si>
    <t xml:space="preserve">Экстра </t>
  </si>
  <si>
    <t>А</t>
  </si>
  <si>
    <t>ВС сорт</t>
  </si>
  <si>
    <t>АВ</t>
  </si>
  <si>
    <t>ВС</t>
  </si>
  <si>
    <t>АВС</t>
  </si>
  <si>
    <t>террасная доска вельвет</t>
  </si>
  <si>
    <t>эконом</t>
  </si>
  <si>
    <t>экстра</t>
  </si>
  <si>
    <t>палубная доска</t>
  </si>
  <si>
    <t>Экстра</t>
  </si>
  <si>
    <t>Брусок</t>
  </si>
  <si>
    <t>Номенклатура</t>
  </si>
  <si>
    <t>Дебет</t>
  </si>
  <si>
    <t>41.01</t>
  </si>
  <si>
    <t>Брус, лага 45*70*2000 сорт Д</t>
  </si>
  <si>
    <t>Брус, лага 45*70*2500 сорт АЭ</t>
  </si>
  <si>
    <t>Брус, лага 45*70*3000 сорт АЭ</t>
  </si>
  <si>
    <t>Брус, лага 45*70*3000 сорт ВС</t>
  </si>
  <si>
    <t>Брус, лага 45*70*3000 сорт Д</t>
  </si>
  <si>
    <t>Брус, лага 45*70*4000 сорт ВС</t>
  </si>
  <si>
    <t>Брусок 30*40*3000 сорт Д</t>
  </si>
  <si>
    <t>Брусок 45*45*2000 сорт ВС</t>
  </si>
  <si>
    <t>Вагонка 14*110*2000 сорт А</t>
  </si>
  <si>
    <t>Вагонка 14*110*2000 сорт ВС</t>
  </si>
  <si>
    <t>Вагонка 14*110*3000 сорт 0</t>
  </si>
  <si>
    <t>Вагонка 14*110*3000 сорт А</t>
  </si>
  <si>
    <t>Вагонка 14*110*4000 сорт А</t>
  </si>
  <si>
    <t>Вагонка 14*120*2000 сорт Бр</t>
  </si>
  <si>
    <t>Вагонка 14*138*3000 сорт 0</t>
  </si>
  <si>
    <t>Вагонка 14*90*2000 сорт 0</t>
  </si>
  <si>
    <t>Вагонка 14*90*2000 сорт А</t>
  </si>
  <si>
    <t>Вагонка 14*90*2000 сорт Прима</t>
  </si>
  <si>
    <t>Вагонка 14*90*3000 сорт 0</t>
  </si>
  <si>
    <t>Вагонка 14*90*3000 сорт А</t>
  </si>
  <si>
    <t>Вагонка 14*90*3000 сорт Прима</t>
  </si>
  <si>
    <t>Вагонка 14*90*3000 сорт С</t>
  </si>
  <si>
    <t>Вагонка 14*90*4000 сорт В</t>
  </si>
  <si>
    <t>Вагонка Кедр 14*90*3000 сорт АВ</t>
  </si>
  <si>
    <t>Вельвет 28*142*2000 сорт 0</t>
  </si>
  <si>
    <t>Вельвет 28*142*2000 сорт А</t>
  </si>
  <si>
    <t>Вельвет 28*142*2000 сорт Д</t>
  </si>
  <si>
    <t>Вельвет 28*142*2000 сорт Прима</t>
  </si>
  <si>
    <t>Вельвет 28*142*3000 сорт 0</t>
  </si>
  <si>
    <t>Вельвет 28*142*3000 сорт Прима</t>
  </si>
  <si>
    <t>Вельвет 28*142*4000 сорт Д</t>
  </si>
  <si>
    <t>Доска пола 28*135*3000 сорт 0</t>
  </si>
  <si>
    <t>Доска пола 28*135*3000 сорт А</t>
  </si>
  <si>
    <t>Доска пола 28*135*3000 сорт Д</t>
  </si>
  <si>
    <t>Доска пола 28*135*3000 сорт Прима</t>
  </si>
  <si>
    <t>Доска пола 28*135*4000 сорт 0</t>
  </si>
  <si>
    <t>Доска пола 28*135*4000 сорт А</t>
  </si>
  <si>
    <t>Доска пола 28*135*4000 сорт Д</t>
  </si>
  <si>
    <t>Доска пола 28*135*4000 сорт Прима</t>
  </si>
  <si>
    <t>Палуба 28*142*2000 сорт Д</t>
  </si>
  <si>
    <t>Палуба 28*142*3000 сорт  0</t>
  </si>
  <si>
    <t>Палуба 28*142*3000 сорт  А</t>
  </si>
  <si>
    <t>Палуба 28*142*3000 сорт  Д</t>
  </si>
  <si>
    <t>Палуба 28*142*3000 сорт  Прима</t>
  </si>
  <si>
    <t>Палуба 28*142*4000 сорт 0</t>
  </si>
  <si>
    <t>Палуба 28*142*4000 сорт Д</t>
  </si>
  <si>
    <t>Палуба 28*142*4000 сорт Прима</t>
  </si>
  <si>
    <t>Палуба 45*140*2000 сорт АВС</t>
  </si>
  <si>
    <t>Палуба 45*140*2000 сорт Д</t>
  </si>
  <si>
    <t>Палуба. вельвет 28*142*4000 сорт 0</t>
  </si>
  <si>
    <t>Палуба. вельвет 28*142*4000 сорт А</t>
  </si>
  <si>
    <t>Палуба. вельвет 28*142*4000 сорт Прима</t>
  </si>
  <si>
    <t>Планкен косой 20*120*2000 сорт Д</t>
  </si>
  <si>
    <t>Планкен косой 20*140*2000 сорт А</t>
  </si>
  <si>
    <t>Планкен косой 20*140*2000 сорт ВС</t>
  </si>
  <si>
    <t>Планкен косой 20*140*3000 сорт 0-А</t>
  </si>
  <si>
    <t>Планкен косой 20*140*3000 сорт А</t>
  </si>
  <si>
    <t>Планкен косой 20*140*3000 сорт Прима</t>
  </si>
  <si>
    <t>Планкен косой 20*140*3000 сорт СД</t>
  </si>
  <si>
    <t>Планкен косой 20*140*4000 сорт 0-А</t>
  </si>
  <si>
    <t>Планкен косой 20*140*4000 сорт А</t>
  </si>
  <si>
    <t>Планкен косой 20*90*4000 сорт 0</t>
  </si>
  <si>
    <t>Планкен косой 20*90*4000 сорт 0-А</t>
  </si>
  <si>
    <t>Планкен косой 20*90*4000 сорт А</t>
  </si>
  <si>
    <t xml:space="preserve">Планкен косой 20*90*4000 сорт Прима </t>
  </si>
  <si>
    <t>Планкен прямой 20*120*2000 сорт 0</t>
  </si>
  <si>
    <t>Планкен прямой 20*120*4000 сорт ВС</t>
  </si>
  <si>
    <t>Планкен прямой 20*140*2000 сорт 0А</t>
  </si>
  <si>
    <t>Планкен прямой 20*140*3000 сорт 0</t>
  </si>
  <si>
    <t>Планкен прямой 20*140*3000 сорт А</t>
  </si>
  <si>
    <t>Планкен прямой 20*140*4000 сорт 0</t>
  </si>
  <si>
    <t>Планкен прямой 20*90*3000 сорт 0</t>
  </si>
  <si>
    <t>Планкен прямой 20*90*3000 сорт А</t>
  </si>
  <si>
    <t>Планкен прямой 20*90*4000 сорт В</t>
  </si>
  <si>
    <t>Планкен прямой 20*90*4000 сорт ОА</t>
  </si>
  <si>
    <t>Полок кедр 32*70*3000 сорт Д</t>
  </si>
  <si>
    <t>Штакетник 20*65*1000 ВС</t>
  </si>
  <si>
    <t>Штакетник 20*65*1000 Д</t>
  </si>
  <si>
    <t>Итого</t>
  </si>
  <si>
    <t>Вагонка 14*110*3000 сорт ВС</t>
  </si>
  <si>
    <t>Вагонка 14*120*4000 сорт АВ</t>
  </si>
  <si>
    <t>Вагонка 14*125*2000 сорт ВС</t>
  </si>
  <si>
    <t>Вагонка 14*125*2500 сорт ВС</t>
  </si>
  <si>
    <t>Вагонка 14*125*4000 сорт АВ</t>
  </si>
  <si>
    <t>Вагонка 14*125*4000 сорт ВС</t>
  </si>
  <si>
    <t>Вагонка 14*90*2000 сорт АВ</t>
  </si>
  <si>
    <t>Вагонка 14*90*2000 сорт ВС</t>
  </si>
  <si>
    <t>Вагонка 14*90*3000 сорт Эконом</t>
  </si>
  <si>
    <t>Вагонка 14*90*4000 сорт Эконом</t>
  </si>
  <si>
    <t>Вельвет 28*142*2000 сорт АВ</t>
  </si>
  <si>
    <t>Вельвет 28*142*2000 сорт ВС</t>
  </si>
  <si>
    <t>Вельвет 28*142*3000 сорт АВ</t>
  </si>
  <si>
    <t>Вельвет 28*142*3000 сорт ВС</t>
  </si>
  <si>
    <t>Вельвет 28*142*4000 сорт ВС</t>
  </si>
  <si>
    <t>Доска пола 24*135*3000 сорт ВС</t>
  </si>
  <si>
    <t>Доска пола 24*135*4000 сорт ВС</t>
  </si>
  <si>
    <t>Доска пола 28*120*3000 сорт ВС</t>
  </si>
  <si>
    <t>Доска пола 28*135*3000 сорт ВС</t>
  </si>
  <si>
    <t>Доска пола 28*135*4000 сорт АВ</t>
  </si>
  <si>
    <t>Палуба 28*142*3000 сорт  АВ</t>
  </si>
  <si>
    <t>Палуба 28*142*3000 сорт  ВС</t>
  </si>
  <si>
    <t>Палуба 28*142*4000 сорт АВ</t>
  </si>
  <si>
    <t>Палуба 28*142*4000 сорт ВС</t>
  </si>
  <si>
    <t>Палуба. вельвет 28*142*3000 сорт ВС</t>
  </si>
  <si>
    <t>Планкен косой 20*140*2000 сорт АВ</t>
  </si>
  <si>
    <t>Планкен косой 20*140*3000 сорт ВС</t>
  </si>
  <si>
    <t>Планкен косой 20*90*4000 сорт АВ</t>
  </si>
  <si>
    <t>Планкен прямой 20*120*2000 сорт АВ</t>
  </si>
  <si>
    <t>Планкен прямой 20*120*3000 сорт АВ</t>
  </si>
  <si>
    <t>Планкен прямой 20*120*3000 сорт ВС</t>
  </si>
  <si>
    <t>планкен косой</t>
  </si>
  <si>
    <t>Планкен прямой 20*140*3000 сорт АВ</t>
  </si>
  <si>
    <t>Планкен прямой 20*140*3000 сорт ВС</t>
  </si>
  <si>
    <t>Планкен прямой 20*90*2000 сорт АВ</t>
  </si>
  <si>
    <t>Планкен прямой 20*90*2000 сорт ВС</t>
  </si>
  <si>
    <t>Планкен прямой 20*90*3000 сорт ВС</t>
  </si>
  <si>
    <t>Планкен прямой 20*90*4000 сорт ВС</t>
  </si>
  <si>
    <t>Полок кедр 32*140*3000 сорт АВ</t>
  </si>
  <si>
    <t>Полок кедр 32*70*2900 сорт АВ</t>
  </si>
  <si>
    <t>Полок кедр 32*70*2900 сорт ВС</t>
  </si>
  <si>
    <t>Полок кедр 32*70*3000 сорт АВ</t>
  </si>
  <si>
    <t>Полок кедр 32*70*3000 сорт ВС</t>
  </si>
  <si>
    <t>Полок кедр 32*90*2900 сорт АВ</t>
  </si>
  <si>
    <t>Полок кедр 32*90*2900 сорт ВС</t>
  </si>
  <si>
    <t>Полок кедр 32*90*3000 сорт АВ</t>
  </si>
  <si>
    <t>Полок кедр 32*90*3000 сорт ВС</t>
  </si>
  <si>
    <t>Наименование продукции</t>
  </si>
  <si>
    <t>сечение</t>
  </si>
  <si>
    <t>Произведено</t>
  </si>
  <si>
    <t>Ззаявлено к отгрузке</t>
  </si>
  <si>
    <t>Отгружено</t>
  </si>
  <si>
    <t>Свободный остаток</t>
  </si>
  <si>
    <t>палуба</t>
  </si>
  <si>
    <t>Д</t>
  </si>
  <si>
    <t>ДАЭ</t>
  </si>
  <si>
    <t>вельвет</t>
  </si>
  <si>
    <t>обр.</t>
  </si>
  <si>
    <t>доска пола</t>
  </si>
  <si>
    <t>П</t>
  </si>
  <si>
    <t xml:space="preserve">А </t>
  </si>
  <si>
    <t>обр</t>
  </si>
  <si>
    <t>брусок</t>
  </si>
  <si>
    <t>вагонка</t>
  </si>
  <si>
    <t>СД</t>
  </si>
  <si>
    <t xml:space="preserve">Д </t>
  </si>
  <si>
    <t>планкен</t>
  </si>
  <si>
    <t>АЕ</t>
  </si>
  <si>
    <t xml:space="preserve">АВ </t>
  </si>
  <si>
    <t>№ пакета</t>
  </si>
  <si>
    <t xml:space="preserve"> порода</t>
  </si>
  <si>
    <t>Тип</t>
  </si>
  <si>
    <t>Профиль</t>
  </si>
  <si>
    <t>т.</t>
  </si>
  <si>
    <t>ш.</t>
  </si>
  <si>
    <t>кол-во шт.</t>
  </si>
  <si>
    <t>лист</t>
  </si>
  <si>
    <t>тер.доска</t>
  </si>
  <si>
    <t>лага</t>
  </si>
  <si>
    <t>сосна</t>
  </si>
  <si>
    <t>дос.пола</t>
  </si>
  <si>
    <t>ель</t>
  </si>
  <si>
    <t>палуб.доска</t>
  </si>
  <si>
    <t>вел.круп.</t>
  </si>
  <si>
    <t>вел.двух.</t>
  </si>
  <si>
    <t>штиль</t>
  </si>
  <si>
    <t>б/с</t>
  </si>
  <si>
    <t>тер.д.лага</t>
  </si>
  <si>
    <t>косой</t>
  </si>
  <si>
    <t>8603/1</t>
  </si>
  <si>
    <t>8501/1</t>
  </si>
  <si>
    <t>9004 / 1</t>
  </si>
  <si>
    <t>косой 25*</t>
  </si>
  <si>
    <t>кедр</t>
  </si>
  <si>
    <t>9422.</t>
  </si>
  <si>
    <t>9426.</t>
  </si>
  <si>
    <t>9427.</t>
  </si>
  <si>
    <t>9428.</t>
  </si>
  <si>
    <t>9433.</t>
  </si>
  <si>
    <t>9444.</t>
  </si>
  <si>
    <t>9448.</t>
  </si>
  <si>
    <t>9472.</t>
  </si>
  <si>
    <t>9474.</t>
  </si>
  <si>
    <t>бан.полок</t>
  </si>
  <si>
    <t>9475.</t>
  </si>
  <si>
    <t>9476.</t>
  </si>
  <si>
    <t>ЭКОНОМ</t>
  </si>
  <si>
    <t>Доска террасная гладкая                                             Доска террасная гладкая</t>
  </si>
  <si>
    <t>Доска террасная вельвет27*90*5 сортС-3м3</t>
  </si>
  <si>
    <t>Вагонкалист-цаВагонка лист-ца</t>
  </si>
  <si>
    <r>
      <t>Доска пола</t>
    </r>
    <r>
      <rPr>
        <sz val="11"/>
        <color theme="1"/>
        <rFont val="Calibri"/>
        <family val="2"/>
        <charset val="204"/>
        <scheme val="minor"/>
      </rPr>
      <t>14*110*1 С-1,2м3</t>
    </r>
  </si>
  <si>
    <t>Доска пола</t>
  </si>
  <si>
    <t xml:space="preserve">27*85*4 А-1,93м3                     </t>
  </si>
  <si>
    <t xml:space="preserve">27*110*4   ВС-1,25м3                                                                    </t>
  </si>
  <si>
    <t xml:space="preserve">27*85*4 ВС-1,13м3                                                                      </t>
  </si>
  <si>
    <t>14*85*4 сортА В-413-2м3                                            14*110*0,7 ВС-0,9м3</t>
  </si>
  <si>
    <t>14*85*4 сортВС-742-3,53м3   14*110*2,2 С-0,4м3</t>
  </si>
  <si>
    <t>14*110*4  В С –0,86м3 14*135*5 Д-7м3</t>
  </si>
  <si>
    <t>14*85*4 сорт СД-3,71м3м3                            14*110*5 ВС-0,97м3</t>
  </si>
  <si>
    <t>14*105*4 сорт  СД-3,62м314*85*4 сортА-413-1,97м3</t>
  </si>
  <si>
    <t>14*110*4 сорт СД-6,81м3                                                     14*85*5 сорт СД-10м3</t>
  </si>
  <si>
    <t>14*130*4 сорт СД-2,5м3                      14*110*5 сортВС-2м3</t>
  </si>
  <si>
    <t>14*85*5 сорт СД-7,38м3                                                    14*110*5 сорт СД-2,5м3</t>
  </si>
  <si>
    <t>27*110*4 СД-452-5,37м314*110*1,5 ВС-1,3м3</t>
  </si>
  <si>
    <t>27*110*4 СВ-573-6,8м314*110*3 ВС-1,49м3</t>
  </si>
  <si>
    <t>27*110*5 ВС-378-5,6м314*85*1 С-2,2м3</t>
  </si>
  <si>
    <t>27*110*5 СД-5,2м3м3                                                               14*110*2,5 ВС-0,6м3</t>
  </si>
  <si>
    <t xml:space="preserve">27*135*5 СД-5,56м3                                                                  </t>
  </si>
  <si>
    <t>27*140*4 сортВС-13м3                                                         27*150*5 сорт СД-0,83м3</t>
  </si>
  <si>
    <t xml:space="preserve">27*140*5 СД-15м3                 </t>
  </si>
  <si>
    <t>27*140*4 сорт СД-50м3</t>
  </si>
  <si>
    <t xml:space="preserve">20*140*4 сортСД-2,23м3                                  </t>
  </si>
  <si>
    <t>20*185*4 сорт  СД-5,89м3                                                  20*90*5 сортС-1,8м3</t>
  </si>
  <si>
    <t>24*140*4 сорт СД-17с3                                                        20*115*5 сортД-4,37м3</t>
  </si>
  <si>
    <t>27*140*4 сорт  СД—9.8м3     20*185*5 Д-3,35м3</t>
  </si>
  <si>
    <t>27*137*4С--3,65м327*115*5 сорт ВС--4,3м3</t>
  </si>
  <si>
    <t>27*140*4 ВС-3,5-м3                                                              27*90*5 С Д-19м3</t>
  </si>
  <si>
    <t>27*90*4ВC-3.5м3  27*90*5 сорт ВС-3,5м3м3</t>
  </si>
  <si>
    <t xml:space="preserve">                                                    27*115*5 сорт СД-22,81м3</t>
  </si>
  <si>
    <t>7484/1</t>
  </si>
  <si>
    <t xml:space="preserve">косой </t>
  </si>
  <si>
    <t>9348/1</t>
  </si>
  <si>
    <t>9276/1</t>
  </si>
  <si>
    <t>ВД. М. - К.</t>
  </si>
  <si>
    <t>длин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</si>
</sst>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9"/>
      <color indexed="10"/>
      <name val="Arial"/>
      <family val="2"/>
    </font>
    <font>
      <b/>
      <sz val="10"/>
      <color indexed="24"/>
      <name val="Arial"/>
      <family val="2"/>
    </font>
    <font>
      <sz val="11"/>
      <color theme="8" tint="0.7999816888943144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86">
    <xf numFmtId="0" fontId="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2" fillId="7" borderId="7" xfId="1" applyNumberFormat="1" applyFont="1" applyFill="1" applyBorder="1" applyAlignment="1">
      <alignment horizontal="left" vertical="top" wrapText="1"/>
    </xf>
    <xf numFmtId="164" fontId="12" fillId="8" borderId="8" xfId="1" applyNumberFormat="1" applyFont="1" applyFill="1" applyBorder="1" applyAlignment="1">
      <alignment horizontal="right" vertical="top" wrapText="1"/>
    </xf>
    <xf numFmtId="164" fontId="10" fillId="0" borderId="8" xfId="1" applyNumberFormat="1" applyFont="1" applyBorder="1" applyAlignment="1">
      <alignment horizontal="right" vertical="top" wrapText="1"/>
    </xf>
    <xf numFmtId="0" fontId="10" fillId="0" borderId="8" xfId="1" applyNumberFormat="1" applyFont="1" applyBorder="1" applyAlignment="1">
      <alignment horizontal="right" vertical="top" wrapText="1"/>
    </xf>
    <xf numFmtId="164" fontId="13" fillId="0" borderId="8" xfId="1" applyNumberFormat="1" applyFont="1" applyBorder="1" applyAlignment="1">
      <alignment horizontal="right" vertical="top" wrapText="1"/>
    </xf>
    <xf numFmtId="164" fontId="14" fillId="7" borderId="7" xfId="1" applyNumberFormat="1" applyFont="1" applyFill="1" applyBorder="1" applyAlignment="1">
      <alignment horizontal="right" vertical="top" wrapText="1"/>
    </xf>
    <xf numFmtId="0" fontId="0" fillId="0" borderId="0" xfId="0"/>
    <xf numFmtId="0" fontId="4" fillId="3" borderId="3" xfId="85" applyFont="1" applyFill="1" applyBorder="1" applyAlignment="1">
      <alignment horizontal="center"/>
    </xf>
    <xf numFmtId="0" fontId="7" fillId="0" borderId="3" xfId="85" applyBorder="1" applyAlignment="1">
      <alignment horizontal="center"/>
    </xf>
    <xf numFmtId="0" fontId="8" fillId="2" borderId="1" xfId="85" applyFont="1" applyFill="1" applyBorder="1" applyAlignment="1">
      <alignment horizontal="center"/>
    </xf>
    <xf numFmtId="164" fontId="8" fillId="2" borderId="1" xfId="85" applyNumberFormat="1" applyFont="1" applyFill="1" applyBorder="1" applyAlignment="1">
      <alignment horizontal="center"/>
    </xf>
    <xf numFmtId="0" fontId="9" fillId="0" borderId="0" xfId="85" applyFont="1"/>
    <xf numFmtId="1" fontId="9" fillId="0" borderId="2" xfId="85" applyNumberFormat="1" applyFont="1" applyBorder="1" applyAlignment="1">
      <alignment horizontal="right" wrapText="1"/>
    </xf>
    <xf numFmtId="0" fontId="9" fillId="0" borderId="1" xfId="85" applyFont="1" applyBorder="1" applyAlignment="1">
      <alignment horizontal="left" wrapText="1"/>
    </xf>
    <xf numFmtId="0" fontId="9" fillId="0" borderId="4" xfId="85" applyFont="1" applyBorder="1" applyAlignment="1">
      <alignment horizontal="left" wrapText="1"/>
    </xf>
    <xf numFmtId="164" fontId="9" fillId="0" borderId="1" xfId="85" applyNumberFormat="1" applyFont="1" applyBorder="1" applyAlignment="1">
      <alignment horizontal="left" wrapText="1"/>
    </xf>
    <xf numFmtId="1" fontId="9" fillId="5" borderId="2" xfId="85" applyNumberFormat="1" applyFont="1" applyFill="1" applyBorder="1" applyAlignment="1">
      <alignment horizontal="left" wrapText="1"/>
    </xf>
    <xf numFmtId="0" fontId="9" fillId="5" borderId="1" xfId="85" applyFont="1" applyFill="1" applyBorder="1" applyAlignment="1">
      <alignment horizontal="left" wrapText="1"/>
    </xf>
    <xf numFmtId="0" fontId="9" fillId="5" borderId="4" xfId="85" applyFont="1" applyFill="1" applyBorder="1" applyAlignment="1">
      <alignment horizontal="left" wrapText="1"/>
    </xf>
    <xf numFmtId="0" fontId="9" fillId="0" borderId="0" xfId="0" applyFont="1"/>
    <xf numFmtId="1" fontId="9" fillId="0" borderId="2" xfId="85" applyNumberFormat="1" applyFont="1" applyBorder="1" applyAlignment="1">
      <alignment wrapText="1"/>
    </xf>
    <xf numFmtId="0" fontId="9" fillId="0" borderId="1" xfId="85" applyFont="1" applyBorder="1" applyAlignment="1">
      <alignment wrapText="1"/>
    </xf>
    <xf numFmtId="0" fontId="9" fillId="6" borderId="4" xfId="85" applyFont="1" applyFill="1" applyBorder="1" applyAlignment="1">
      <alignment wrapText="1"/>
    </xf>
    <xf numFmtId="0" fontId="9" fillId="0" borderId="4" xfId="85" applyFont="1" applyBorder="1" applyAlignment="1">
      <alignment wrapText="1"/>
    </xf>
    <xf numFmtId="0" fontId="9" fillId="0" borderId="5" xfId="85" applyFont="1" applyFill="1" applyBorder="1" applyAlignment="1">
      <alignment wrapText="1"/>
    </xf>
    <xf numFmtId="1" fontId="9" fillId="4" borderId="2" xfId="85" applyNumberFormat="1" applyFont="1" applyFill="1" applyBorder="1" applyAlignment="1">
      <alignment horizontal="right" wrapText="1"/>
    </xf>
    <xf numFmtId="0" fontId="9" fillId="4" borderId="1" xfId="85" applyFont="1" applyFill="1" applyBorder="1" applyAlignment="1">
      <alignment horizontal="left" wrapText="1"/>
    </xf>
    <xf numFmtId="0" fontId="9" fillId="6" borderId="4" xfId="85" applyFont="1" applyFill="1" applyBorder="1" applyAlignment="1">
      <alignment horizontal="left" wrapText="1"/>
    </xf>
    <xf numFmtId="1" fontId="9" fillId="10" borderId="2" xfId="85" applyNumberFormat="1" applyFont="1" applyFill="1" applyBorder="1" applyAlignment="1">
      <alignment horizontal="right" wrapText="1"/>
    </xf>
    <xf numFmtId="0" fontId="9" fillId="10" borderId="1" xfId="85" applyFont="1" applyFill="1" applyBorder="1" applyAlignment="1">
      <alignment horizontal="left" wrapText="1"/>
    </xf>
    <xf numFmtId="0" fontId="9" fillId="10" borderId="4" xfId="85" applyFont="1" applyFill="1" applyBorder="1" applyAlignment="1">
      <alignment horizontal="left" wrapText="1"/>
    </xf>
    <xf numFmtId="164" fontId="9" fillId="10" borderId="1" xfId="85" applyNumberFormat="1" applyFont="1" applyFill="1" applyBorder="1" applyAlignment="1">
      <alignment horizontal="left" wrapText="1"/>
    </xf>
    <xf numFmtId="1" fontId="9" fillId="4" borderId="2" xfId="85" applyNumberFormat="1" applyFont="1" applyFill="1" applyBorder="1" applyAlignment="1">
      <alignment wrapText="1"/>
    </xf>
    <xf numFmtId="164" fontId="9" fillId="5" borderId="1" xfId="85" applyNumberFormat="1" applyFont="1" applyFill="1" applyBorder="1" applyAlignment="1">
      <alignment horizontal="left" wrapText="1"/>
    </xf>
    <xf numFmtId="1" fontId="9" fillId="5" borderId="2" xfId="85" applyNumberFormat="1" applyFont="1" applyFill="1" applyBorder="1" applyAlignment="1">
      <alignment horizontal="right" wrapText="1"/>
    </xf>
    <xf numFmtId="0" fontId="9" fillId="9" borderId="4" xfId="85" applyFont="1" applyFill="1" applyBorder="1" applyAlignment="1">
      <alignment horizontal="left" wrapText="1"/>
    </xf>
    <xf numFmtId="0" fontId="9" fillId="9" borderId="4" xfId="85" applyFont="1" applyFill="1" applyBorder="1" applyAlignment="1">
      <alignment wrapText="1"/>
    </xf>
    <xf numFmtId="0" fontId="7" fillId="9" borderId="3" xfId="85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7" fillId="0" borderId="9" xfId="85" applyBorder="1" applyAlignment="1">
      <alignment horizontal="center"/>
    </xf>
    <xf numFmtId="0" fontId="7" fillId="9" borderId="9" xfId="85" applyFill="1" applyBorder="1" applyAlignment="1">
      <alignment horizontal="center"/>
    </xf>
    <xf numFmtId="0" fontId="9" fillId="0" borderId="4" xfId="85" applyFont="1" applyFill="1" applyBorder="1" applyAlignment="1">
      <alignment horizontal="left" wrapText="1"/>
    </xf>
    <xf numFmtId="0" fontId="0" fillId="0" borderId="3" xfId="0" applyBorder="1"/>
    <xf numFmtId="0" fontId="15" fillId="11" borderId="3" xfId="0" applyFont="1" applyFill="1" applyBorder="1" applyAlignment="1">
      <alignment horizontal="center"/>
    </xf>
    <xf numFmtId="0" fontId="7" fillId="4" borderId="3" xfId="85" applyFill="1" applyBorder="1" applyAlignment="1">
      <alignment horizontal="center"/>
    </xf>
    <xf numFmtId="0" fontId="4" fillId="3" borderId="10" xfId="85" applyFont="1" applyFill="1" applyBorder="1" applyAlignment="1">
      <alignment horizontal="center"/>
    </xf>
    <xf numFmtId="0" fontId="12" fillId="7" borderId="7" xfId="1" applyNumberFormat="1" applyFont="1" applyFill="1" applyBorder="1" applyAlignment="1">
      <alignment horizontal="left" vertical="top" wrapText="1"/>
    </xf>
    <xf numFmtId="0" fontId="12" fillId="8" borderId="8" xfId="1" applyNumberFormat="1" applyFont="1" applyFill="1" applyBorder="1" applyAlignment="1">
      <alignment horizontal="left" vertical="top" wrapText="1"/>
    </xf>
    <xf numFmtId="0" fontId="10" fillId="0" borderId="8" xfId="1" applyNumberFormat="1" applyFont="1" applyBorder="1" applyAlignment="1">
      <alignment horizontal="left" vertical="top" wrapText="1" indent="1"/>
    </xf>
    <xf numFmtId="0" fontId="14" fillId="7" borderId="7" xfId="1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86">
    <cellStyle name="Обычный" xfId="0" builtinId="0"/>
    <cellStyle name="Обычный 10" xfId="55" xr:uid="{00000000-0005-0000-0000-000001000000}"/>
    <cellStyle name="Обычный 11" xfId="51" xr:uid="{00000000-0005-0000-0000-000002000000}"/>
    <cellStyle name="Обычный 12" xfId="52" xr:uid="{00000000-0005-0000-0000-000003000000}"/>
    <cellStyle name="Обычный 13" xfId="58" xr:uid="{00000000-0005-0000-0000-000004000000}"/>
    <cellStyle name="Обычный 14" xfId="53" xr:uid="{00000000-0005-0000-0000-000005000000}"/>
    <cellStyle name="Обычный 15" xfId="64" xr:uid="{00000000-0005-0000-0000-000006000000}"/>
    <cellStyle name="Обычный 16" xfId="70" xr:uid="{00000000-0005-0000-0000-000007000000}"/>
    <cellStyle name="Обычный 17" xfId="84" xr:uid="{00000000-0005-0000-0000-000008000000}"/>
    <cellStyle name="Обычный 18" xfId="1" xr:uid="{00000000-0005-0000-0000-000009000000}"/>
    <cellStyle name="Обычный 2" xfId="2" xr:uid="{00000000-0005-0000-0000-00000A000000}"/>
    <cellStyle name="Обычный 2 2" xfId="4" xr:uid="{00000000-0005-0000-0000-00000B000000}"/>
    <cellStyle name="Обычный 2 3" xfId="13" xr:uid="{00000000-0005-0000-0000-00000C000000}"/>
    <cellStyle name="Обычный 2 4" xfId="85" xr:uid="{00000000-0005-0000-0000-00000D000000}"/>
    <cellStyle name="Обычный 3" xfId="7" xr:uid="{00000000-0005-0000-0000-00000E000000}"/>
    <cellStyle name="Обычный 3 10" xfId="62" xr:uid="{00000000-0005-0000-0000-00000F000000}"/>
    <cellStyle name="Обычный 3 11" xfId="68" xr:uid="{00000000-0005-0000-0000-000010000000}"/>
    <cellStyle name="Обычный 3 12" xfId="74" xr:uid="{00000000-0005-0000-0000-000011000000}"/>
    <cellStyle name="Обычный 3 13" xfId="79" xr:uid="{00000000-0005-0000-0000-000012000000}"/>
    <cellStyle name="Обычный 3 2" xfId="11" xr:uid="{00000000-0005-0000-0000-000013000000}"/>
    <cellStyle name="Обычный 3 2 10" xfId="66" xr:uid="{00000000-0005-0000-0000-000014000000}"/>
    <cellStyle name="Обычный 3 2 11" xfId="72" xr:uid="{00000000-0005-0000-0000-000015000000}"/>
    <cellStyle name="Обычный 3 2 12" xfId="77" xr:uid="{00000000-0005-0000-0000-000016000000}"/>
    <cellStyle name="Обычный 3 2 13" xfId="82" xr:uid="{00000000-0005-0000-0000-000017000000}"/>
    <cellStyle name="Обычный 3 2 2" xfId="14" xr:uid="{00000000-0005-0000-0000-000018000000}"/>
    <cellStyle name="Обычный 3 2 2 2" xfId="15" xr:uid="{00000000-0005-0000-0000-000019000000}"/>
    <cellStyle name="Обычный 3 2 2 3" xfId="21" xr:uid="{00000000-0005-0000-0000-00001A000000}"/>
    <cellStyle name="Обычный 3 2 2 4" xfId="27" xr:uid="{00000000-0005-0000-0000-00001B000000}"/>
    <cellStyle name="Обычный 3 2 2 5" xfId="33" xr:uid="{00000000-0005-0000-0000-00001C000000}"/>
    <cellStyle name="Обычный 3 2 3" xfId="20" xr:uid="{00000000-0005-0000-0000-00001D000000}"/>
    <cellStyle name="Обычный 3 2 4" xfId="26" xr:uid="{00000000-0005-0000-0000-00001E000000}"/>
    <cellStyle name="Обычный 3 2 5" xfId="32" xr:uid="{00000000-0005-0000-0000-00001F000000}"/>
    <cellStyle name="Обычный 3 2 6" xfId="38" xr:uid="{00000000-0005-0000-0000-000020000000}"/>
    <cellStyle name="Обычный 3 2 7" xfId="44" xr:uid="{00000000-0005-0000-0000-000021000000}"/>
    <cellStyle name="Обычный 3 2 8" xfId="49" xr:uid="{00000000-0005-0000-0000-000022000000}"/>
    <cellStyle name="Обычный 3 2 9" xfId="60" xr:uid="{00000000-0005-0000-0000-000023000000}"/>
    <cellStyle name="Обычный 3 3" xfId="18" xr:uid="{00000000-0005-0000-0000-000024000000}"/>
    <cellStyle name="Обычный 3 4" xfId="24" xr:uid="{00000000-0005-0000-0000-000025000000}"/>
    <cellStyle name="Обычный 3 5" xfId="30" xr:uid="{00000000-0005-0000-0000-000026000000}"/>
    <cellStyle name="Обычный 3 6" xfId="35" xr:uid="{00000000-0005-0000-0000-000027000000}"/>
    <cellStyle name="Обычный 3 7" xfId="41" xr:uid="{00000000-0005-0000-0000-000028000000}"/>
    <cellStyle name="Обычный 3 8" xfId="46" xr:uid="{00000000-0005-0000-0000-000029000000}"/>
    <cellStyle name="Обычный 3 9" xfId="56" xr:uid="{00000000-0005-0000-0000-00002A000000}"/>
    <cellStyle name="Обычный 4" xfId="5" xr:uid="{00000000-0005-0000-0000-00002B000000}"/>
    <cellStyle name="Обычный 4 10" xfId="57" xr:uid="{00000000-0005-0000-0000-00002C000000}"/>
    <cellStyle name="Обычный 4 11" xfId="63" xr:uid="{00000000-0005-0000-0000-00002D000000}"/>
    <cellStyle name="Обычный 4 12" xfId="69" xr:uid="{00000000-0005-0000-0000-00002E000000}"/>
    <cellStyle name="Обычный 4 13" xfId="75" xr:uid="{00000000-0005-0000-0000-00002F000000}"/>
    <cellStyle name="Обычный 4 14" xfId="80" xr:uid="{00000000-0005-0000-0000-000030000000}"/>
    <cellStyle name="Обычный 4 2" xfId="6" xr:uid="{00000000-0005-0000-0000-000031000000}"/>
    <cellStyle name="Обычный 4 2 10" xfId="65" xr:uid="{00000000-0005-0000-0000-000032000000}"/>
    <cellStyle name="Обычный 4 2 11" xfId="71" xr:uid="{00000000-0005-0000-0000-000033000000}"/>
    <cellStyle name="Обычный 4 2 12" xfId="76" xr:uid="{00000000-0005-0000-0000-000034000000}"/>
    <cellStyle name="Обычный 4 2 13" xfId="81" xr:uid="{00000000-0005-0000-0000-000035000000}"/>
    <cellStyle name="Обычный 4 2 2" xfId="10" xr:uid="{00000000-0005-0000-0000-000036000000}"/>
    <cellStyle name="Обычный 4 2 3" xfId="17" xr:uid="{00000000-0005-0000-0000-000037000000}"/>
    <cellStyle name="Обычный 4 2 4" xfId="23" xr:uid="{00000000-0005-0000-0000-000038000000}"/>
    <cellStyle name="Обычный 4 2 5" xfId="29" xr:uid="{00000000-0005-0000-0000-000039000000}"/>
    <cellStyle name="Обычный 4 2 6" xfId="37" xr:uid="{00000000-0005-0000-0000-00003A000000}"/>
    <cellStyle name="Обычный 4 2 7" xfId="43" xr:uid="{00000000-0005-0000-0000-00003B000000}"/>
    <cellStyle name="Обычный 4 2 8" xfId="48" xr:uid="{00000000-0005-0000-0000-00003C000000}"/>
    <cellStyle name="Обычный 4 2 9" xfId="59" xr:uid="{00000000-0005-0000-0000-00003D000000}"/>
    <cellStyle name="Обычный 4 3" xfId="9" xr:uid="{00000000-0005-0000-0000-00003E000000}"/>
    <cellStyle name="Обычный 4 4" xfId="16" xr:uid="{00000000-0005-0000-0000-00003F000000}"/>
    <cellStyle name="Обычный 4 5" xfId="22" xr:uid="{00000000-0005-0000-0000-000040000000}"/>
    <cellStyle name="Обычный 4 6" xfId="28" xr:uid="{00000000-0005-0000-0000-000041000000}"/>
    <cellStyle name="Обычный 4 7" xfId="36" xr:uid="{00000000-0005-0000-0000-000042000000}"/>
    <cellStyle name="Обычный 4 8" xfId="42" xr:uid="{00000000-0005-0000-0000-000043000000}"/>
    <cellStyle name="Обычный 4 9" xfId="47" xr:uid="{00000000-0005-0000-0000-000044000000}"/>
    <cellStyle name="Обычный 5" xfId="8" xr:uid="{00000000-0005-0000-0000-000045000000}"/>
    <cellStyle name="Обычный 5 10" xfId="67" xr:uid="{00000000-0005-0000-0000-000046000000}"/>
    <cellStyle name="Обычный 5 11" xfId="73" xr:uid="{00000000-0005-0000-0000-000047000000}"/>
    <cellStyle name="Обычный 5 12" xfId="78" xr:uid="{00000000-0005-0000-0000-000048000000}"/>
    <cellStyle name="Обычный 5 13" xfId="83" xr:uid="{00000000-0005-0000-0000-000049000000}"/>
    <cellStyle name="Обычный 5 2" xfId="12" xr:uid="{00000000-0005-0000-0000-00004A000000}"/>
    <cellStyle name="Обычный 5 3" xfId="19" xr:uid="{00000000-0005-0000-0000-00004B000000}"/>
    <cellStyle name="Обычный 5 4" xfId="25" xr:uid="{00000000-0005-0000-0000-00004C000000}"/>
    <cellStyle name="Обычный 5 5" xfId="31" xr:uid="{00000000-0005-0000-0000-00004D000000}"/>
    <cellStyle name="Обычный 5 6" xfId="39" xr:uid="{00000000-0005-0000-0000-00004E000000}"/>
    <cellStyle name="Обычный 5 7" xfId="45" xr:uid="{00000000-0005-0000-0000-00004F000000}"/>
    <cellStyle name="Обычный 5 8" xfId="50" xr:uid="{00000000-0005-0000-0000-000050000000}"/>
    <cellStyle name="Обычный 5 9" xfId="61" xr:uid="{00000000-0005-0000-0000-000051000000}"/>
    <cellStyle name="Обычный 6" xfId="3" xr:uid="{00000000-0005-0000-0000-000052000000}"/>
    <cellStyle name="Обычный 7" xfId="34" xr:uid="{00000000-0005-0000-0000-000053000000}"/>
    <cellStyle name="Обычный 8" xfId="54" xr:uid="{00000000-0005-0000-0000-000054000000}"/>
    <cellStyle name="Обычный 9" xfId="40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workbookViewId="0">
      <selection activeCell="N11" sqref="N11"/>
    </sheetView>
  </sheetViews>
  <sheetFormatPr defaultRowHeight="15"/>
  <cols>
    <col min="2" max="2" width="25.55859375" customWidth="1"/>
    <col min="6" max="6" width="5.91796875" customWidth="1"/>
    <col min="10" max="10" width="17.484375" customWidth="1"/>
    <col min="11" max="11" width="19.1015625" customWidth="1"/>
  </cols>
  <sheetData>
    <row r="1" spans="1:11" s="7" customFormat="1"/>
    <row r="2" spans="1:1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2"/>
      <c r="J2" s="55" t="s">
        <v>8</v>
      </c>
      <c r="K2" s="8" t="s">
        <v>9</v>
      </c>
    </row>
    <row r="3" spans="1:11" ht="15.75">
      <c r="A3" s="13">
        <v>329</v>
      </c>
      <c r="B3" s="14" t="s">
        <v>10</v>
      </c>
      <c r="C3" s="36" t="s">
        <v>12</v>
      </c>
      <c r="D3" s="14">
        <v>20</v>
      </c>
      <c r="E3" s="14">
        <v>90</v>
      </c>
      <c r="F3" s="14">
        <v>4</v>
      </c>
      <c r="G3" s="14">
        <v>320</v>
      </c>
      <c r="H3" s="16">
        <v>2.3039999999999998</v>
      </c>
      <c r="I3" s="12"/>
      <c r="J3" s="9" t="s">
        <v>14</v>
      </c>
      <c r="K3" s="49">
        <v>45000</v>
      </c>
    </row>
    <row r="4" spans="1:11" ht="15.75">
      <c r="A4" s="13">
        <v>222</v>
      </c>
      <c r="B4" s="14" t="s">
        <v>10</v>
      </c>
      <c r="C4" s="28" t="s">
        <v>15</v>
      </c>
      <c r="D4" s="14">
        <v>20</v>
      </c>
      <c r="E4" s="14">
        <v>70</v>
      </c>
      <c r="F4" s="14">
        <v>2</v>
      </c>
      <c r="G4" s="14">
        <v>196</v>
      </c>
      <c r="H4" s="16">
        <v>0.54879999999999995</v>
      </c>
      <c r="I4" s="12"/>
      <c r="J4" s="9" t="s">
        <v>16</v>
      </c>
      <c r="K4" s="49">
        <v>28500</v>
      </c>
    </row>
    <row r="5" spans="1:11" ht="15.75">
      <c r="A5" s="26">
        <v>16</v>
      </c>
      <c r="B5" s="14" t="s">
        <v>10</v>
      </c>
      <c r="C5" s="15" t="s">
        <v>11</v>
      </c>
      <c r="D5" s="14">
        <v>21</v>
      </c>
      <c r="E5" s="14">
        <v>120</v>
      </c>
      <c r="F5" s="14">
        <v>4</v>
      </c>
      <c r="G5" s="14">
        <v>170</v>
      </c>
      <c r="H5" s="16">
        <v>1.7130000000000001</v>
      </c>
      <c r="I5" s="12"/>
      <c r="J5" s="9" t="s">
        <v>17</v>
      </c>
      <c r="K5" s="49">
        <v>24500</v>
      </c>
    </row>
    <row r="6" spans="1:11" ht="15.75">
      <c r="A6" s="13">
        <v>230</v>
      </c>
      <c r="B6" s="14" t="s">
        <v>10</v>
      </c>
      <c r="C6" s="15" t="s">
        <v>11</v>
      </c>
      <c r="D6" s="14">
        <v>20</v>
      </c>
      <c r="E6" s="14">
        <v>70</v>
      </c>
      <c r="F6" s="14">
        <v>3</v>
      </c>
      <c r="G6" s="14">
        <v>175</v>
      </c>
      <c r="H6" s="16">
        <v>0.73499999999999999</v>
      </c>
      <c r="I6" s="12"/>
      <c r="J6" s="38" t="s">
        <v>11</v>
      </c>
      <c r="K6" s="50">
        <v>12000</v>
      </c>
    </row>
    <row r="7" spans="1:11" ht="15.75">
      <c r="A7" s="13">
        <v>199</v>
      </c>
      <c r="B7" s="14" t="s">
        <v>10</v>
      </c>
      <c r="C7" s="15" t="s">
        <v>11</v>
      </c>
      <c r="D7" s="14">
        <v>20</v>
      </c>
      <c r="E7" s="14">
        <v>120</v>
      </c>
      <c r="F7" s="14">
        <v>2</v>
      </c>
      <c r="G7" s="14">
        <v>74</v>
      </c>
      <c r="H7" s="16">
        <v>0.35520000000000002</v>
      </c>
      <c r="I7" s="12"/>
    </row>
    <row r="8" spans="1:11" ht="15.75">
      <c r="A8" s="13">
        <v>584</v>
      </c>
      <c r="B8" s="14" t="s">
        <v>138</v>
      </c>
      <c r="C8" s="15" t="s">
        <v>11</v>
      </c>
      <c r="D8" s="14">
        <v>20</v>
      </c>
      <c r="E8" s="14">
        <v>140</v>
      </c>
      <c r="F8" s="14">
        <v>5.0999999999999996</v>
      </c>
      <c r="G8" s="14">
        <v>17</v>
      </c>
      <c r="H8" s="16">
        <v>0.245</v>
      </c>
      <c r="I8" s="12"/>
    </row>
    <row r="9" spans="1:11" ht="15.75">
      <c r="A9" s="13">
        <v>60</v>
      </c>
      <c r="B9" s="14" t="s">
        <v>10</v>
      </c>
      <c r="C9" s="15" t="s">
        <v>11</v>
      </c>
      <c r="D9" s="14">
        <v>20</v>
      </c>
      <c r="E9" s="14">
        <v>95</v>
      </c>
      <c r="F9" s="14">
        <v>4</v>
      </c>
      <c r="G9" s="14">
        <v>490</v>
      </c>
      <c r="H9" s="16">
        <v>3.7240000000000002</v>
      </c>
      <c r="I9" s="12"/>
    </row>
    <row r="10" spans="1:11" s="7" customFormat="1" ht="15.75">
      <c r="A10" s="13">
        <v>107</v>
      </c>
      <c r="B10" s="14" t="s">
        <v>10</v>
      </c>
      <c r="C10" s="15" t="s">
        <v>11</v>
      </c>
      <c r="D10" s="14">
        <v>21</v>
      </c>
      <c r="E10" s="14">
        <v>140</v>
      </c>
      <c r="F10" s="14">
        <v>3</v>
      </c>
      <c r="G10" s="14">
        <v>84</v>
      </c>
      <c r="H10" s="16">
        <v>0.74</v>
      </c>
      <c r="I10" s="12"/>
    </row>
    <row r="11" spans="1:11" s="7" customFormat="1" ht="15.75">
      <c r="A11" s="13">
        <v>103</v>
      </c>
      <c r="B11" s="14" t="s">
        <v>10</v>
      </c>
      <c r="C11" s="15" t="s">
        <v>11</v>
      </c>
      <c r="D11" s="14">
        <v>21</v>
      </c>
      <c r="E11" s="14">
        <v>140</v>
      </c>
      <c r="F11" s="14">
        <v>5.0999999999999996</v>
      </c>
      <c r="G11" s="14">
        <v>158</v>
      </c>
      <c r="H11" s="16">
        <v>2.3690000000000002</v>
      </c>
      <c r="I11" s="12"/>
    </row>
    <row r="12" spans="1:11" ht="15.75">
      <c r="A12" s="13">
        <v>222</v>
      </c>
      <c r="B12" s="14" t="s">
        <v>10</v>
      </c>
      <c r="C12" s="36" t="s">
        <v>13</v>
      </c>
      <c r="D12" s="14">
        <v>20</v>
      </c>
      <c r="E12" s="14">
        <v>70</v>
      </c>
      <c r="F12" s="14">
        <v>2</v>
      </c>
      <c r="G12" s="14">
        <v>84</v>
      </c>
      <c r="H12" s="16">
        <v>0.23519999999999999</v>
      </c>
      <c r="I12" s="12"/>
    </row>
    <row r="13" spans="1:11" ht="15.75">
      <c r="A13" s="13">
        <v>329</v>
      </c>
      <c r="B13" s="14" t="s">
        <v>10</v>
      </c>
      <c r="C13" s="36" t="s">
        <v>13</v>
      </c>
      <c r="D13" s="14">
        <v>20</v>
      </c>
      <c r="E13" s="14">
        <v>90</v>
      </c>
      <c r="F13" s="14">
        <v>4</v>
      </c>
      <c r="G13" s="14">
        <v>56</v>
      </c>
      <c r="H13" s="16">
        <v>0.4032</v>
      </c>
      <c r="I13" s="12"/>
    </row>
    <row r="14" spans="1:11">
      <c r="A14" s="29"/>
      <c r="B14" s="30"/>
      <c r="C14" s="31"/>
      <c r="D14" s="30"/>
      <c r="E14" s="30"/>
      <c r="F14" s="30"/>
      <c r="G14" s="30"/>
      <c r="H14" s="32"/>
      <c r="I14" s="12"/>
    </row>
    <row r="15" spans="1:11" ht="15.75">
      <c r="A15" s="21">
        <v>372</v>
      </c>
      <c r="B15" s="22" t="s">
        <v>19</v>
      </c>
      <c r="C15" s="23" t="s">
        <v>15</v>
      </c>
      <c r="D15" s="22">
        <v>27</v>
      </c>
      <c r="E15" s="22">
        <v>140</v>
      </c>
      <c r="F15" s="22">
        <v>1.95</v>
      </c>
      <c r="G15" s="22">
        <v>252</v>
      </c>
      <c r="H15" s="16">
        <v>1.8574919999999999</v>
      </c>
      <c r="I15" s="12"/>
    </row>
    <row r="16" spans="1:11" ht="15.75">
      <c r="A16" s="21">
        <v>384</v>
      </c>
      <c r="B16" s="22" t="s">
        <v>19</v>
      </c>
      <c r="C16" s="23" t="s">
        <v>15</v>
      </c>
      <c r="D16" s="22">
        <v>27</v>
      </c>
      <c r="E16" s="22">
        <v>140</v>
      </c>
      <c r="F16" s="22">
        <v>2</v>
      </c>
      <c r="G16" s="22">
        <v>252</v>
      </c>
      <c r="H16" s="16">
        <v>1.9051199999999999</v>
      </c>
      <c r="I16" s="12"/>
    </row>
    <row r="17" spans="1:9" ht="15.75">
      <c r="A17" s="21">
        <v>392</v>
      </c>
      <c r="B17" s="22" t="s">
        <v>19</v>
      </c>
      <c r="C17" s="23" t="s">
        <v>15</v>
      </c>
      <c r="D17" s="22">
        <v>27</v>
      </c>
      <c r="E17" s="22">
        <v>140</v>
      </c>
      <c r="F17" s="22">
        <v>2</v>
      </c>
      <c r="G17" s="22">
        <v>252</v>
      </c>
      <c r="H17" s="16">
        <v>1.9051199999999999</v>
      </c>
      <c r="I17" s="12"/>
    </row>
    <row r="18" spans="1:9" ht="15.75">
      <c r="A18" s="21">
        <v>396</v>
      </c>
      <c r="B18" s="22" t="s">
        <v>19</v>
      </c>
      <c r="C18" s="23" t="s">
        <v>15</v>
      </c>
      <c r="D18" s="22">
        <v>27</v>
      </c>
      <c r="E18" s="22">
        <v>140</v>
      </c>
      <c r="F18" s="22">
        <v>2</v>
      </c>
      <c r="G18" s="22">
        <v>252</v>
      </c>
      <c r="H18" s="16">
        <v>1.9051199999999999</v>
      </c>
      <c r="I18" s="20"/>
    </row>
    <row r="19" spans="1:9" ht="15.75">
      <c r="A19" s="21">
        <v>645</v>
      </c>
      <c r="B19" s="22" t="s">
        <v>19</v>
      </c>
      <c r="C19" s="24" t="s">
        <v>11</v>
      </c>
      <c r="D19" s="22">
        <v>27</v>
      </c>
      <c r="E19" s="22">
        <v>140</v>
      </c>
      <c r="F19" s="22">
        <v>3</v>
      </c>
      <c r="G19" s="22">
        <v>215</v>
      </c>
      <c r="H19" s="16">
        <v>2.4380999999999999</v>
      </c>
      <c r="I19" s="20"/>
    </row>
    <row r="20" spans="1:9" ht="15.75">
      <c r="A20" s="21">
        <v>643</v>
      </c>
      <c r="B20" s="22" t="s">
        <v>19</v>
      </c>
      <c r="C20" s="24" t="s">
        <v>11</v>
      </c>
      <c r="D20" s="22">
        <v>27</v>
      </c>
      <c r="E20" s="22">
        <v>140</v>
      </c>
      <c r="F20" s="22">
        <v>3</v>
      </c>
      <c r="G20" s="22">
        <v>252</v>
      </c>
      <c r="H20" s="16">
        <v>2.8576800000000002</v>
      </c>
      <c r="I20" s="20"/>
    </row>
    <row r="21" spans="1:9" ht="15.75">
      <c r="A21" s="21">
        <v>664</v>
      </c>
      <c r="B21" s="22" t="s">
        <v>19</v>
      </c>
      <c r="C21" s="24" t="s">
        <v>11</v>
      </c>
      <c r="D21" s="22">
        <v>27</v>
      </c>
      <c r="E21" s="22">
        <v>140</v>
      </c>
      <c r="F21" s="22">
        <v>3</v>
      </c>
      <c r="G21" s="22">
        <v>252</v>
      </c>
      <c r="H21" s="16">
        <v>2.8576800000000002</v>
      </c>
      <c r="I21" s="20"/>
    </row>
    <row r="22" spans="1:9" ht="15.75">
      <c r="A22" s="21">
        <v>439</v>
      </c>
      <c r="B22" s="22" t="s">
        <v>19</v>
      </c>
      <c r="C22" s="23" t="s">
        <v>15</v>
      </c>
      <c r="D22" s="22">
        <v>27</v>
      </c>
      <c r="E22" s="22">
        <v>140</v>
      </c>
      <c r="F22" s="22">
        <v>2</v>
      </c>
      <c r="G22" s="22">
        <v>96</v>
      </c>
      <c r="H22" s="16">
        <v>0.72575999999999996</v>
      </c>
      <c r="I22" s="20"/>
    </row>
    <row r="23" spans="1:9" ht="15.75">
      <c r="A23" s="21">
        <v>702</v>
      </c>
      <c r="B23" s="22" t="s">
        <v>19</v>
      </c>
      <c r="C23" s="24" t="s">
        <v>20</v>
      </c>
      <c r="D23" s="22">
        <v>27</v>
      </c>
      <c r="E23" s="22">
        <v>140</v>
      </c>
      <c r="F23" s="22">
        <v>3</v>
      </c>
      <c r="G23" s="22">
        <v>196</v>
      </c>
      <c r="H23" s="16">
        <v>2.2226400000000002</v>
      </c>
      <c r="I23" s="20"/>
    </row>
    <row r="24" spans="1:9" ht="15.75">
      <c r="A24" s="21">
        <v>725</v>
      </c>
      <c r="B24" s="22" t="s">
        <v>19</v>
      </c>
      <c r="C24" s="24" t="s">
        <v>20</v>
      </c>
      <c r="D24" s="22">
        <v>27</v>
      </c>
      <c r="E24" s="22">
        <v>142</v>
      </c>
      <c r="F24" s="22">
        <v>3</v>
      </c>
      <c r="G24" s="22">
        <v>252</v>
      </c>
      <c r="H24" s="16">
        <v>2.898504</v>
      </c>
      <c r="I24" s="20"/>
    </row>
    <row r="25" spans="1:9" ht="15.75">
      <c r="A25" s="21">
        <v>724</v>
      </c>
      <c r="B25" s="22" t="s">
        <v>19</v>
      </c>
      <c r="C25" s="24" t="s">
        <v>20</v>
      </c>
      <c r="D25" s="22">
        <v>27</v>
      </c>
      <c r="E25" s="22">
        <v>140</v>
      </c>
      <c r="F25" s="22">
        <v>3</v>
      </c>
      <c r="G25" s="22">
        <v>105</v>
      </c>
      <c r="H25" s="16">
        <v>1.1907000000000001</v>
      </c>
      <c r="I25" s="20"/>
    </row>
    <row r="26" spans="1:9" ht="15.75">
      <c r="A26" s="21">
        <v>738</v>
      </c>
      <c r="B26" s="22" t="s">
        <v>19</v>
      </c>
      <c r="C26" s="24" t="s">
        <v>20</v>
      </c>
      <c r="D26" s="22">
        <v>27</v>
      </c>
      <c r="E26" s="22">
        <v>142</v>
      </c>
      <c r="F26" s="22">
        <v>4</v>
      </c>
      <c r="G26" s="22">
        <v>252</v>
      </c>
      <c r="H26" s="16">
        <v>3.8646720000000001</v>
      </c>
      <c r="I26" s="20"/>
    </row>
    <row r="27" spans="1:9" ht="15.75">
      <c r="A27" s="21">
        <v>739</v>
      </c>
      <c r="B27" s="22" t="s">
        <v>19</v>
      </c>
      <c r="C27" s="24" t="s">
        <v>20</v>
      </c>
      <c r="D27" s="22">
        <v>27</v>
      </c>
      <c r="E27" s="22">
        <v>142</v>
      </c>
      <c r="F27" s="22">
        <v>4</v>
      </c>
      <c r="G27" s="22">
        <v>252</v>
      </c>
      <c r="H27" s="16">
        <v>3.8646720000000001</v>
      </c>
      <c r="I27" s="20"/>
    </row>
    <row r="28" spans="1:9" ht="15.75">
      <c r="A28" s="21">
        <v>740</v>
      </c>
      <c r="B28" s="22" t="s">
        <v>19</v>
      </c>
      <c r="C28" s="24" t="s">
        <v>20</v>
      </c>
      <c r="D28" s="22">
        <v>27</v>
      </c>
      <c r="E28" s="22">
        <v>142</v>
      </c>
      <c r="F28" s="22">
        <v>4</v>
      </c>
      <c r="G28" s="22">
        <v>252</v>
      </c>
      <c r="H28" s="16">
        <v>3.8646720000000001</v>
      </c>
      <c r="I28" s="20"/>
    </row>
    <row r="29" spans="1:9" ht="15.75">
      <c r="A29" s="21">
        <v>728</v>
      </c>
      <c r="B29" s="22" t="s">
        <v>19</v>
      </c>
      <c r="C29" s="24" t="s">
        <v>20</v>
      </c>
      <c r="D29" s="22">
        <v>27</v>
      </c>
      <c r="E29" s="25">
        <v>140</v>
      </c>
      <c r="F29" s="22">
        <v>3</v>
      </c>
      <c r="G29" s="22">
        <v>252</v>
      </c>
      <c r="H29" s="16">
        <v>2.898504</v>
      </c>
      <c r="I29" s="20"/>
    </row>
    <row r="30" spans="1:9" ht="15.75">
      <c r="A30" s="33">
        <v>741</v>
      </c>
      <c r="B30" s="22" t="s">
        <v>19</v>
      </c>
      <c r="C30" s="24" t="s">
        <v>20</v>
      </c>
      <c r="D30" s="22">
        <v>27</v>
      </c>
      <c r="E30" s="22">
        <v>142</v>
      </c>
      <c r="F30" s="22">
        <v>4</v>
      </c>
      <c r="G30" s="22">
        <v>42</v>
      </c>
      <c r="H30" s="16">
        <v>0.64411200000000002</v>
      </c>
      <c r="I30" s="20"/>
    </row>
    <row r="31" spans="1:9" ht="15.75">
      <c r="A31" s="21">
        <v>743</v>
      </c>
      <c r="B31" s="22" t="s">
        <v>19</v>
      </c>
      <c r="C31" s="24" t="s">
        <v>20</v>
      </c>
      <c r="D31" s="22">
        <v>27</v>
      </c>
      <c r="E31" s="22">
        <v>142</v>
      </c>
      <c r="F31" s="22">
        <v>3</v>
      </c>
      <c r="G31" s="22">
        <v>252</v>
      </c>
      <c r="H31" s="16">
        <v>2.899</v>
      </c>
      <c r="I31" s="20"/>
    </row>
    <row r="32" spans="1:9" ht="15.75">
      <c r="A32" s="21">
        <v>767</v>
      </c>
      <c r="B32" s="22" t="s">
        <v>19</v>
      </c>
      <c r="C32" s="24" t="s">
        <v>20</v>
      </c>
      <c r="D32" s="22">
        <v>27</v>
      </c>
      <c r="E32" s="22">
        <v>142</v>
      </c>
      <c r="F32" s="22">
        <v>3</v>
      </c>
      <c r="G32" s="22">
        <v>165</v>
      </c>
      <c r="H32" s="16">
        <v>1.9339999999999999</v>
      </c>
      <c r="I32" s="20"/>
    </row>
    <row r="33" spans="1:9" ht="15.75">
      <c r="A33" s="21">
        <v>773</v>
      </c>
      <c r="B33" s="22" t="s">
        <v>19</v>
      </c>
      <c r="C33" s="24" t="s">
        <v>20</v>
      </c>
      <c r="D33" s="22">
        <v>27</v>
      </c>
      <c r="E33" s="22">
        <v>142</v>
      </c>
      <c r="F33" s="22">
        <v>4</v>
      </c>
      <c r="G33" s="22">
        <v>168</v>
      </c>
      <c r="H33" s="16">
        <v>3.8650000000000002</v>
      </c>
      <c r="I33" s="20"/>
    </row>
    <row r="34" spans="1:9" ht="15.75">
      <c r="A34" s="21">
        <v>774</v>
      </c>
      <c r="B34" s="22" t="s">
        <v>19</v>
      </c>
      <c r="C34" s="24" t="s">
        <v>20</v>
      </c>
      <c r="D34" s="22">
        <v>27</v>
      </c>
      <c r="E34" s="22">
        <v>142</v>
      </c>
      <c r="F34" s="22">
        <v>3</v>
      </c>
      <c r="G34" s="22">
        <v>252</v>
      </c>
      <c r="H34" s="16">
        <v>2.899</v>
      </c>
      <c r="I34" s="20"/>
    </row>
    <row r="35" spans="1:9" ht="15.75">
      <c r="A35" s="21">
        <v>775</v>
      </c>
      <c r="B35" s="22" t="s">
        <v>19</v>
      </c>
      <c r="C35" s="24" t="s">
        <v>20</v>
      </c>
      <c r="D35" s="22">
        <v>27</v>
      </c>
      <c r="E35" s="22">
        <v>142</v>
      </c>
      <c r="F35" s="22">
        <v>3</v>
      </c>
      <c r="G35" s="22">
        <v>252</v>
      </c>
      <c r="H35" s="16">
        <v>2.899</v>
      </c>
      <c r="I35" s="20"/>
    </row>
    <row r="36" spans="1:9" ht="15.75">
      <c r="A36" s="21">
        <v>776</v>
      </c>
      <c r="B36" s="22" t="s">
        <v>19</v>
      </c>
      <c r="C36" s="24" t="s">
        <v>20</v>
      </c>
      <c r="D36" s="22">
        <v>27</v>
      </c>
      <c r="E36" s="22">
        <v>142</v>
      </c>
      <c r="F36" s="22">
        <v>3</v>
      </c>
      <c r="G36" s="22">
        <v>252</v>
      </c>
      <c r="H36" s="16">
        <v>2.899</v>
      </c>
      <c r="I36" s="20"/>
    </row>
    <row r="37" spans="1:9" ht="15.75">
      <c r="A37" s="21">
        <v>751</v>
      </c>
      <c r="B37" s="22" t="s">
        <v>19</v>
      </c>
      <c r="C37" s="24" t="s">
        <v>20</v>
      </c>
      <c r="D37" s="22">
        <v>27</v>
      </c>
      <c r="E37" s="22">
        <v>142</v>
      </c>
      <c r="F37" s="22">
        <v>3</v>
      </c>
      <c r="G37" s="22">
        <v>252</v>
      </c>
      <c r="H37" s="16">
        <v>2.899</v>
      </c>
      <c r="I37" s="20"/>
    </row>
    <row r="38" spans="1:9" ht="15.75">
      <c r="A38" s="21">
        <v>820</v>
      </c>
      <c r="B38" s="22" t="s">
        <v>19</v>
      </c>
      <c r="C38" s="24" t="s">
        <v>20</v>
      </c>
      <c r="D38" s="22">
        <v>27</v>
      </c>
      <c r="E38" s="22">
        <v>140</v>
      </c>
      <c r="F38" s="22">
        <v>4</v>
      </c>
      <c r="G38" s="22">
        <v>252</v>
      </c>
      <c r="H38" s="16">
        <v>3.81</v>
      </c>
      <c r="I38" s="20"/>
    </row>
    <row r="39" spans="1:9" ht="15.75">
      <c r="A39" s="33">
        <v>815</v>
      </c>
      <c r="B39" s="22" t="s">
        <v>19</v>
      </c>
      <c r="C39" s="24" t="s">
        <v>20</v>
      </c>
      <c r="D39" s="22">
        <v>27</v>
      </c>
      <c r="E39" s="22">
        <v>140</v>
      </c>
      <c r="F39" s="22">
        <v>4</v>
      </c>
      <c r="G39" s="22">
        <v>252</v>
      </c>
      <c r="H39" s="16">
        <v>3.81</v>
      </c>
      <c r="I39" s="20"/>
    </row>
    <row r="40" spans="1:9" ht="15.75">
      <c r="A40" s="33">
        <v>811</v>
      </c>
      <c r="B40" s="22" t="s">
        <v>19</v>
      </c>
      <c r="C40" s="24" t="s">
        <v>20</v>
      </c>
      <c r="D40" s="22">
        <v>27</v>
      </c>
      <c r="E40" s="22">
        <v>140</v>
      </c>
      <c r="F40" s="22">
        <v>4</v>
      </c>
      <c r="G40" s="22">
        <v>37</v>
      </c>
      <c r="H40" s="16">
        <v>0.56999999999999995</v>
      </c>
      <c r="I40" s="20"/>
    </row>
    <row r="41" spans="1:9" ht="15.75">
      <c r="A41" s="21">
        <v>750</v>
      </c>
      <c r="B41" s="22" t="s">
        <v>19</v>
      </c>
      <c r="C41" s="24" t="s">
        <v>20</v>
      </c>
      <c r="D41" s="22">
        <v>27</v>
      </c>
      <c r="E41" s="22">
        <v>140</v>
      </c>
      <c r="F41" s="22">
        <v>3</v>
      </c>
      <c r="G41" s="22">
        <v>150</v>
      </c>
      <c r="H41" s="16">
        <v>2.8570000000000002</v>
      </c>
      <c r="I41" s="20"/>
    </row>
    <row r="42" spans="1:9" ht="15.75">
      <c r="A42" s="21">
        <v>687</v>
      </c>
      <c r="B42" s="22" t="s">
        <v>19</v>
      </c>
      <c r="C42" s="24" t="s">
        <v>20</v>
      </c>
      <c r="D42" s="22">
        <v>27</v>
      </c>
      <c r="E42" s="22">
        <v>140</v>
      </c>
      <c r="F42" s="22">
        <v>4</v>
      </c>
      <c r="G42" s="22">
        <v>98</v>
      </c>
      <c r="H42" s="16">
        <v>1.482</v>
      </c>
      <c r="I42" s="20"/>
    </row>
    <row r="43" spans="1:9" ht="15.75">
      <c r="A43" s="21">
        <v>873</v>
      </c>
      <c r="B43" s="22" t="s">
        <v>19</v>
      </c>
      <c r="C43" s="24" t="s">
        <v>20</v>
      </c>
      <c r="D43" s="22">
        <v>27</v>
      </c>
      <c r="E43" s="22">
        <v>140</v>
      </c>
      <c r="F43" s="22">
        <v>3</v>
      </c>
      <c r="G43" s="22">
        <v>252</v>
      </c>
      <c r="H43" s="16">
        <v>2.8570000000000002</v>
      </c>
      <c r="I43" s="20"/>
    </row>
    <row r="44" spans="1:9" ht="15.75">
      <c r="A44" s="21">
        <v>43</v>
      </c>
      <c r="B44" s="22" t="s">
        <v>19</v>
      </c>
      <c r="C44" s="24" t="s">
        <v>20</v>
      </c>
      <c r="D44" s="22">
        <v>27</v>
      </c>
      <c r="E44" s="22">
        <v>140</v>
      </c>
      <c r="F44" s="22">
        <v>4</v>
      </c>
      <c r="G44" s="22">
        <v>252</v>
      </c>
      <c r="H44" s="16">
        <v>3.81</v>
      </c>
      <c r="I44" s="20"/>
    </row>
    <row r="45" spans="1:9" ht="15.75">
      <c r="A45" s="21">
        <v>40</v>
      </c>
      <c r="B45" s="22" t="s">
        <v>19</v>
      </c>
      <c r="C45" s="24" t="s">
        <v>20</v>
      </c>
      <c r="D45" s="22">
        <v>27</v>
      </c>
      <c r="E45" s="22">
        <v>140</v>
      </c>
      <c r="F45" s="22">
        <v>4</v>
      </c>
      <c r="G45" s="22">
        <v>252</v>
      </c>
      <c r="H45" s="16">
        <v>3.81</v>
      </c>
      <c r="I45" s="20"/>
    </row>
    <row r="46" spans="1:9" ht="15.75">
      <c r="A46" s="21">
        <v>646</v>
      </c>
      <c r="B46" s="22" t="s">
        <v>19</v>
      </c>
      <c r="C46" s="24" t="s">
        <v>20</v>
      </c>
      <c r="D46" s="22">
        <v>27</v>
      </c>
      <c r="E46" s="22">
        <v>140</v>
      </c>
      <c r="F46" s="22">
        <v>5.0999999999999996</v>
      </c>
      <c r="G46" s="22">
        <v>75</v>
      </c>
      <c r="H46" s="16">
        <v>1.4179999999999999</v>
      </c>
      <c r="I46" s="20"/>
    </row>
    <row r="47" spans="1:9" ht="15.75">
      <c r="A47" s="21">
        <v>880</v>
      </c>
      <c r="B47" s="22" t="s">
        <v>19</v>
      </c>
      <c r="C47" s="24" t="s">
        <v>20</v>
      </c>
      <c r="D47" s="22">
        <v>27</v>
      </c>
      <c r="E47" s="22">
        <v>140</v>
      </c>
      <c r="F47" s="22">
        <v>3</v>
      </c>
      <c r="G47" s="22">
        <v>252</v>
      </c>
      <c r="H47" s="16">
        <v>2.85</v>
      </c>
      <c r="I47" s="20"/>
    </row>
    <row r="48" spans="1:9" ht="15.75">
      <c r="A48" s="21">
        <v>48</v>
      </c>
      <c r="B48" s="22" t="s">
        <v>19</v>
      </c>
      <c r="C48" s="24" t="s">
        <v>20</v>
      </c>
      <c r="D48" s="22">
        <v>27</v>
      </c>
      <c r="E48" s="22">
        <v>140</v>
      </c>
      <c r="F48" s="22">
        <v>4</v>
      </c>
      <c r="G48" s="22">
        <v>252</v>
      </c>
      <c r="H48" s="16">
        <v>3.81</v>
      </c>
      <c r="I48" s="20"/>
    </row>
    <row r="49" spans="1:9" ht="15.75">
      <c r="A49" s="21">
        <v>45</v>
      </c>
      <c r="B49" s="22" t="s">
        <v>19</v>
      </c>
      <c r="C49" s="24" t="s">
        <v>20</v>
      </c>
      <c r="D49" s="22">
        <v>27</v>
      </c>
      <c r="E49" s="22">
        <v>140</v>
      </c>
      <c r="F49" s="22">
        <v>4</v>
      </c>
      <c r="G49" s="22">
        <v>252</v>
      </c>
      <c r="H49" s="16">
        <v>3.81</v>
      </c>
      <c r="I49" s="20"/>
    </row>
    <row r="50" spans="1:9" ht="22.5" customHeight="1">
      <c r="A50" s="21">
        <v>983</v>
      </c>
      <c r="B50" s="22" t="s">
        <v>19</v>
      </c>
      <c r="C50" s="37" t="s">
        <v>21</v>
      </c>
      <c r="D50" s="22">
        <v>27</v>
      </c>
      <c r="E50" s="22">
        <v>140</v>
      </c>
      <c r="F50" s="22">
        <v>2</v>
      </c>
      <c r="G50" s="22">
        <v>98</v>
      </c>
      <c r="H50" s="16">
        <v>0.74099999999999999</v>
      </c>
      <c r="I50" s="20"/>
    </row>
    <row r="51" spans="1:9" ht="15.75">
      <c r="A51" s="21">
        <v>73</v>
      </c>
      <c r="B51" s="22" t="s">
        <v>19</v>
      </c>
      <c r="C51" s="24" t="s">
        <v>11</v>
      </c>
      <c r="D51" s="22">
        <v>27</v>
      </c>
      <c r="E51" s="22">
        <v>142</v>
      </c>
      <c r="F51" s="22">
        <v>3</v>
      </c>
      <c r="G51" s="22">
        <v>252</v>
      </c>
      <c r="H51" s="16">
        <v>2.899</v>
      </c>
      <c r="I51" s="20"/>
    </row>
    <row r="52" spans="1:9" s="7" customFormat="1" ht="19.5" customHeight="1">
      <c r="A52" s="21">
        <v>816</v>
      </c>
      <c r="B52" s="22" t="s">
        <v>19</v>
      </c>
      <c r="C52" s="24" t="s">
        <v>11</v>
      </c>
      <c r="D52" s="22">
        <v>27</v>
      </c>
      <c r="E52" s="22">
        <v>140</v>
      </c>
      <c r="F52" s="22">
        <v>4</v>
      </c>
      <c r="G52" s="22">
        <v>252</v>
      </c>
      <c r="H52" s="16">
        <v>3.8639999999999999</v>
      </c>
      <c r="I52" s="20"/>
    </row>
    <row r="53" spans="1:9" s="7" customFormat="1" ht="13.5" customHeight="1">
      <c r="A53" s="21">
        <v>121</v>
      </c>
      <c r="B53" s="22" t="s">
        <v>19</v>
      </c>
      <c r="C53" s="24" t="s">
        <v>11</v>
      </c>
      <c r="D53" s="22">
        <v>27</v>
      </c>
      <c r="E53" s="22">
        <v>140</v>
      </c>
      <c r="F53" s="22">
        <v>3</v>
      </c>
      <c r="G53" s="22">
        <v>140</v>
      </c>
      <c r="H53" s="16">
        <v>1.587</v>
      </c>
      <c r="I53" s="20"/>
    </row>
    <row r="54" spans="1:9" s="7" customFormat="1" ht="12.75" customHeight="1">
      <c r="A54" s="21">
        <v>80</v>
      </c>
      <c r="B54" s="22" t="s">
        <v>19</v>
      </c>
      <c r="C54" s="24" t="s">
        <v>11</v>
      </c>
      <c r="D54" s="22">
        <v>27</v>
      </c>
      <c r="E54" s="22">
        <v>140</v>
      </c>
      <c r="F54" s="22">
        <v>3</v>
      </c>
      <c r="G54" s="22">
        <v>252</v>
      </c>
      <c r="H54" s="16">
        <v>2.899</v>
      </c>
      <c r="I54" s="20"/>
    </row>
    <row r="55" spans="1:9" s="7" customFormat="1" ht="19.5" customHeight="1">
      <c r="A55" s="21">
        <v>83</v>
      </c>
      <c r="B55" s="22" t="s">
        <v>19</v>
      </c>
      <c r="C55" s="24" t="s">
        <v>11</v>
      </c>
      <c r="D55" s="22">
        <v>27</v>
      </c>
      <c r="E55" s="22">
        <v>140</v>
      </c>
      <c r="F55" s="22">
        <v>4</v>
      </c>
      <c r="G55" s="22">
        <v>119</v>
      </c>
      <c r="H55" s="16">
        <v>1.8</v>
      </c>
      <c r="I55" s="20"/>
    </row>
    <row r="56" spans="1:9" s="7" customFormat="1" ht="21.75" customHeight="1">
      <c r="A56" s="21">
        <v>86</v>
      </c>
      <c r="B56" s="22" t="s">
        <v>19</v>
      </c>
      <c r="C56" s="24" t="s">
        <v>11</v>
      </c>
      <c r="D56" s="22">
        <v>27</v>
      </c>
      <c r="E56" s="22">
        <v>140</v>
      </c>
      <c r="F56" s="22">
        <v>5</v>
      </c>
      <c r="G56" s="22">
        <v>46</v>
      </c>
      <c r="H56" s="16">
        <v>0.86899999999999999</v>
      </c>
      <c r="I56" s="20"/>
    </row>
    <row r="57" spans="1:9" s="7" customFormat="1" ht="18" customHeight="1">
      <c r="A57" s="21">
        <v>89</v>
      </c>
      <c r="B57" s="22" t="s">
        <v>19</v>
      </c>
      <c r="C57" s="24" t="s">
        <v>11</v>
      </c>
      <c r="D57" s="22">
        <v>27</v>
      </c>
      <c r="E57" s="22">
        <v>140</v>
      </c>
      <c r="F57" s="22">
        <v>5.0999999999999996</v>
      </c>
      <c r="G57" s="22">
        <v>84</v>
      </c>
      <c r="H57" s="16">
        <v>1.619</v>
      </c>
      <c r="I57" s="20"/>
    </row>
    <row r="58" spans="1:9" ht="15.75">
      <c r="A58" s="21">
        <v>71</v>
      </c>
      <c r="B58" s="22" t="s">
        <v>19</v>
      </c>
      <c r="C58" s="24" t="s">
        <v>11</v>
      </c>
      <c r="D58" s="22">
        <v>27</v>
      </c>
      <c r="E58" s="22">
        <v>142</v>
      </c>
      <c r="F58" s="22">
        <v>4</v>
      </c>
      <c r="G58" s="22">
        <v>252</v>
      </c>
      <c r="H58" s="16">
        <v>3.8639999999999999</v>
      </c>
      <c r="I58" s="20"/>
    </row>
    <row r="59" spans="1:9" s="7" customFormat="1" ht="15.75">
      <c r="A59" s="21">
        <v>96</v>
      </c>
      <c r="B59" s="22" t="s">
        <v>19</v>
      </c>
      <c r="C59" s="24" t="s">
        <v>11</v>
      </c>
      <c r="D59" s="22">
        <v>27</v>
      </c>
      <c r="E59" s="22">
        <v>140</v>
      </c>
      <c r="F59" s="22">
        <v>4</v>
      </c>
      <c r="G59" s="22">
        <v>40</v>
      </c>
      <c r="H59" s="16">
        <v>0.64</v>
      </c>
      <c r="I59" s="20"/>
    </row>
    <row r="60" spans="1:9" s="7" customFormat="1" ht="15.75">
      <c r="A60" s="21">
        <v>77</v>
      </c>
      <c r="B60" s="22" t="s">
        <v>19</v>
      </c>
      <c r="C60" s="24" t="s">
        <v>11</v>
      </c>
      <c r="D60" s="22">
        <v>27</v>
      </c>
      <c r="E60" s="22">
        <v>142</v>
      </c>
      <c r="F60" s="22">
        <v>5.0999999999999996</v>
      </c>
      <c r="G60" s="22">
        <v>210</v>
      </c>
      <c r="H60" s="16">
        <v>4.0999999999999996</v>
      </c>
      <c r="I60" s="20"/>
    </row>
    <row r="61" spans="1:9" s="7" customFormat="1" ht="15.75">
      <c r="A61" s="21">
        <v>125</v>
      </c>
      <c r="B61" s="22" t="s">
        <v>19</v>
      </c>
      <c r="C61" s="24" t="s">
        <v>11</v>
      </c>
      <c r="D61" s="22">
        <v>27</v>
      </c>
      <c r="E61" s="22">
        <v>140</v>
      </c>
      <c r="F61" s="22">
        <v>4</v>
      </c>
      <c r="G61" s="22">
        <v>252</v>
      </c>
      <c r="H61" s="16">
        <v>3.8639999999999999</v>
      </c>
      <c r="I61" s="20"/>
    </row>
    <row r="62" spans="1:9" s="7" customFormat="1" ht="15.75">
      <c r="A62" s="21">
        <v>94</v>
      </c>
      <c r="B62" s="22" t="s">
        <v>19</v>
      </c>
      <c r="C62" s="24" t="s">
        <v>11</v>
      </c>
      <c r="D62" s="22">
        <v>27</v>
      </c>
      <c r="E62" s="22">
        <v>140</v>
      </c>
      <c r="F62" s="22">
        <v>3</v>
      </c>
      <c r="G62" s="22">
        <v>91</v>
      </c>
      <c r="H62" s="16">
        <v>1.03</v>
      </c>
      <c r="I62" s="20"/>
    </row>
    <row r="63" spans="1:9" s="7" customFormat="1" ht="15.75">
      <c r="A63" s="21">
        <v>128</v>
      </c>
      <c r="B63" s="22" t="s">
        <v>19</v>
      </c>
      <c r="C63" s="24" t="s">
        <v>11</v>
      </c>
      <c r="D63" s="22">
        <v>27</v>
      </c>
      <c r="E63" s="22">
        <v>140</v>
      </c>
      <c r="F63" s="22">
        <v>4</v>
      </c>
      <c r="G63" s="22">
        <v>126</v>
      </c>
      <c r="H63" s="16">
        <v>1.905</v>
      </c>
      <c r="I63" s="20"/>
    </row>
    <row r="64" spans="1:9" s="7" customFormat="1" ht="15.75">
      <c r="A64" s="21">
        <v>127</v>
      </c>
      <c r="B64" s="22" t="s">
        <v>19</v>
      </c>
      <c r="C64" s="24" t="s">
        <v>11</v>
      </c>
      <c r="D64" s="22">
        <v>27</v>
      </c>
      <c r="E64" s="22">
        <v>140</v>
      </c>
      <c r="F64" s="22">
        <v>5.0999999999999996</v>
      </c>
      <c r="G64" s="22">
        <v>252</v>
      </c>
      <c r="H64" s="16">
        <v>4.8579999999999997</v>
      </c>
      <c r="I64" s="20"/>
    </row>
    <row r="65" spans="1:9">
      <c r="A65" s="17"/>
      <c r="B65" s="18"/>
      <c r="C65" s="19"/>
      <c r="D65" s="18"/>
      <c r="E65" s="18"/>
      <c r="F65" s="18"/>
      <c r="G65" s="18"/>
      <c r="H65" s="34"/>
      <c r="I65" s="20"/>
    </row>
    <row r="66" spans="1:9" ht="15.75">
      <c r="A66" s="26">
        <v>598</v>
      </c>
      <c r="B66" s="27" t="s">
        <v>22</v>
      </c>
      <c r="C66" s="15" t="s">
        <v>11</v>
      </c>
      <c r="D66" s="14">
        <v>28</v>
      </c>
      <c r="E66" s="14">
        <v>120</v>
      </c>
      <c r="F66" s="14">
        <v>4</v>
      </c>
      <c r="G66" s="14">
        <v>64</v>
      </c>
      <c r="H66" s="16">
        <v>0.86016000000000004</v>
      </c>
      <c r="I66" s="20"/>
    </row>
    <row r="67" spans="1:9" ht="15.75">
      <c r="A67" s="26">
        <v>801</v>
      </c>
      <c r="B67" s="27" t="s">
        <v>22</v>
      </c>
      <c r="C67" s="15" t="s">
        <v>11</v>
      </c>
      <c r="D67" s="14">
        <v>28</v>
      </c>
      <c r="E67" s="14">
        <v>120</v>
      </c>
      <c r="F67" s="14">
        <v>3</v>
      </c>
      <c r="G67" s="14">
        <v>91</v>
      </c>
      <c r="H67" s="16">
        <v>0.91727999999999998</v>
      </c>
      <c r="I67" s="20"/>
    </row>
    <row r="68" spans="1:9" ht="15.75">
      <c r="A68" s="26">
        <v>837</v>
      </c>
      <c r="B68" s="27" t="s">
        <v>22</v>
      </c>
      <c r="C68" s="15" t="s">
        <v>11</v>
      </c>
      <c r="D68" s="14">
        <v>28</v>
      </c>
      <c r="E68" s="14">
        <v>140</v>
      </c>
      <c r="F68" s="14">
        <v>4</v>
      </c>
      <c r="G68" s="14">
        <v>252</v>
      </c>
      <c r="H68" s="16">
        <v>3.9513600000000002</v>
      </c>
      <c r="I68" s="20"/>
    </row>
    <row r="69" spans="1:9" ht="15.75">
      <c r="A69" s="26">
        <v>938</v>
      </c>
      <c r="B69" s="27" t="s">
        <v>22</v>
      </c>
      <c r="C69" s="15" t="s">
        <v>11</v>
      </c>
      <c r="D69" s="14">
        <v>28</v>
      </c>
      <c r="E69" s="14">
        <v>140</v>
      </c>
      <c r="F69" s="14">
        <v>4</v>
      </c>
      <c r="G69" s="14">
        <v>64</v>
      </c>
      <c r="H69" s="16">
        <v>1.00352</v>
      </c>
      <c r="I69" s="20"/>
    </row>
    <row r="70" spans="1:9" ht="15.75">
      <c r="A70" s="26">
        <v>942</v>
      </c>
      <c r="B70" s="27" t="s">
        <v>22</v>
      </c>
      <c r="C70" s="15" t="s">
        <v>11</v>
      </c>
      <c r="D70" s="14">
        <v>28</v>
      </c>
      <c r="E70" s="14">
        <v>120</v>
      </c>
      <c r="F70" s="14">
        <v>6</v>
      </c>
      <c r="G70" s="14">
        <v>253</v>
      </c>
      <c r="H70" s="16">
        <v>5.1004800000000001</v>
      </c>
      <c r="I70" s="20"/>
    </row>
    <row r="71" spans="1:9" ht="15.75">
      <c r="A71" s="26">
        <v>927</v>
      </c>
      <c r="B71" s="27" t="s">
        <v>22</v>
      </c>
      <c r="C71" s="15" t="s">
        <v>11</v>
      </c>
      <c r="D71" s="14">
        <v>28</v>
      </c>
      <c r="E71" s="14">
        <v>96</v>
      </c>
      <c r="F71" s="14">
        <v>4</v>
      </c>
      <c r="G71" s="14">
        <v>360</v>
      </c>
      <c r="H71" s="16">
        <v>3.8707199999999999</v>
      </c>
      <c r="I71" s="20"/>
    </row>
    <row r="72" spans="1:9" ht="15.75">
      <c r="A72" s="26">
        <v>919</v>
      </c>
      <c r="B72" s="27" t="s">
        <v>22</v>
      </c>
      <c r="C72" s="15" t="s">
        <v>11</v>
      </c>
      <c r="D72" s="14">
        <v>28</v>
      </c>
      <c r="E72" s="14">
        <v>120</v>
      </c>
      <c r="F72" s="14">
        <v>3</v>
      </c>
      <c r="G72" s="14">
        <v>288</v>
      </c>
      <c r="H72" s="16">
        <v>2.9030399999999998</v>
      </c>
      <c r="I72" s="20"/>
    </row>
    <row r="73" spans="1:9" ht="15.75">
      <c r="A73" s="26">
        <v>921</v>
      </c>
      <c r="B73" s="27" t="s">
        <v>22</v>
      </c>
      <c r="C73" s="15" t="s">
        <v>11</v>
      </c>
      <c r="D73" s="14">
        <v>28</v>
      </c>
      <c r="E73" s="14">
        <v>120</v>
      </c>
      <c r="F73" s="14">
        <v>3</v>
      </c>
      <c r="G73" s="14">
        <v>208</v>
      </c>
      <c r="H73" s="16">
        <v>2.0966399999999998</v>
      </c>
      <c r="I73" s="20"/>
    </row>
    <row r="74" spans="1:9" ht="15.75">
      <c r="A74" s="26">
        <v>993</v>
      </c>
      <c r="B74" s="27" t="s">
        <v>22</v>
      </c>
      <c r="C74" s="15" t="s">
        <v>11</v>
      </c>
      <c r="D74" s="14">
        <v>28</v>
      </c>
      <c r="E74" s="14">
        <v>96</v>
      </c>
      <c r="F74" s="14">
        <v>4</v>
      </c>
      <c r="G74" s="14">
        <v>360</v>
      </c>
      <c r="H74" s="16">
        <v>3.8707199999999999</v>
      </c>
      <c r="I74" s="20"/>
    </row>
    <row r="75" spans="1:9" ht="15.75">
      <c r="A75" s="26">
        <v>990</v>
      </c>
      <c r="B75" s="27" t="s">
        <v>22</v>
      </c>
      <c r="C75" s="15" t="s">
        <v>11</v>
      </c>
      <c r="D75" s="14">
        <v>28</v>
      </c>
      <c r="E75" s="14">
        <v>120</v>
      </c>
      <c r="F75" s="14">
        <v>4</v>
      </c>
      <c r="G75" s="14">
        <v>144</v>
      </c>
      <c r="H75" s="16">
        <v>1.93536</v>
      </c>
      <c r="I75" s="20"/>
    </row>
    <row r="76" spans="1:9" ht="15.75">
      <c r="A76" s="26">
        <v>986</v>
      </c>
      <c r="B76" s="27" t="s">
        <v>22</v>
      </c>
      <c r="C76" s="15" t="s">
        <v>11</v>
      </c>
      <c r="D76" s="14">
        <v>28</v>
      </c>
      <c r="E76" s="14">
        <v>120</v>
      </c>
      <c r="F76" s="14">
        <v>4</v>
      </c>
      <c r="G76" s="14">
        <v>288</v>
      </c>
      <c r="H76" s="16">
        <v>3.8707199999999999</v>
      </c>
      <c r="I76" s="20"/>
    </row>
    <row r="77" spans="1:9" ht="15.75">
      <c r="A77" s="26">
        <v>988</v>
      </c>
      <c r="B77" s="27" t="s">
        <v>22</v>
      </c>
      <c r="C77" s="15" t="s">
        <v>11</v>
      </c>
      <c r="D77" s="14">
        <v>28</v>
      </c>
      <c r="E77" s="14">
        <v>120</v>
      </c>
      <c r="F77" s="14">
        <v>4</v>
      </c>
      <c r="G77" s="14">
        <v>288</v>
      </c>
      <c r="H77" s="16">
        <v>3.87</v>
      </c>
      <c r="I77" s="20"/>
    </row>
    <row r="78" spans="1:9" ht="15.75">
      <c r="A78" s="26">
        <v>611</v>
      </c>
      <c r="B78" s="27" t="s">
        <v>22</v>
      </c>
      <c r="C78" s="15" t="s">
        <v>11</v>
      </c>
      <c r="D78" s="14">
        <v>28</v>
      </c>
      <c r="E78" s="14">
        <v>96</v>
      </c>
      <c r="F78" s="14">
        <v>4</v>
      </c>
      <c r="G78" s="14">
        <v>90</v>
      </c>
      <c r="H78" s="16">
        <v>0.96799999999999997</v>
      </c>
      <c r="I78" s="20"/>
    </row>
    <row r="79" spans="1:9" ht="15.75">
      <c r="A79" s="26">
        <v>838</v>
      </c>
      <c r="B79" s="27" t="s">
        <v>22</v>
      </c>
      <c r="C79" s="15" t="s">
        <v>11</v>
      </c>
      <c r="D79" s="14">
        <v>28</v>
      </c>
      <c r="E79" s="14">
        <v>140</v>
      </c>
      <c r="F79" s="14">
        <v>4</v>
      </c>
      <c r="G79" s="14">
        <v>252</v>
      </c>
      <c r="H79" s="16">
        <v>3.9510000000000001</v>
      </c>
      <c r="I79" s="20"/>
    </row>
    <row r="80" spans="1:9" ht="15.75">
      <c r="A80" s="26">
        <v>924</v>
      </c>
      <c r="B80" s="27" t="s">
        <v>22</v>
      </c>
      <c r="C80" s="15" t="s">
        <v>11</v>
      </c>
      <c r="D80" s="14">
        <v>28</v>
      </c>
      <c r="E80" s="14">
        <v>96</v>
      </c>
      <c r="F80" s="14">
        <v>4</v>
      </c>
      <c r="G80" s="14">
        <v>360</v>
      </c>
      <c r="H80" s="16">
        <v>3.87</v>
      </c>
      <c r="I80" s="20"/>
    </row>
    <row r="81" spans="1:9" ht="15.75">
      <c r="A81" s="26">
        <v>960</v>
      </c>
      <c r="B81" s="27" t="s">
        <v>22</v>
      </c>
      <c r="C81" s="36" t="s">
        <v>23</v>
      </c>
      <c r="D81" s="14">
        <v>28</v>
      </c>
      <c r="E81" s="14">
        <v>140</v>
      </c>
      <c r="F81" s="14">
        <v>3</v>
      </c>
      <c r="G81" s="14">
        <v>229</v>
      </c>
      <c r="H81" s="16">
        <v>2.694</v>
      </c>
      <c r="I81" s="20"/>
    </row>
    <row r="82" spans="1:9" s="7" customFormat="1" ht="15.75">
      <c r="A82" s="26">
        <v>111</v>
      </c>
      <c r="B82" s="27" t="s">
        <v>22</v>
      </c>
      <c r="C82" s="51" t="s">
        <v>11</v>
      </c>
      <c r="D82" s="14">
        <v>28</v>
      </c>
      <c r="E82" s="14">
        <v>120</v>
      </c>
      <c r="F82" s="14">
        <v>4</v>
      </c>
      <c r="G82" s="14">
        <v>288</v>
      </c>
      <c r="H82" s="16">
        <v>3.87</v>
      </c>
      <c r="I82" s="20"/>
    </row>
    <row r="83" spans="1:9" s="7" customFormat="1" ht="15.75">
      <c r="A83" s="26">
        <v>115</v>
      </c>
      <c r="B83" s="27" t="s">
        <v>22</v>
      </c>
      <c r="C83" s="51" t="s">
        <v>11</v>
      </c>
      <c r="D83" s="14">
        <v>28</v>
      </c>
      <c r="E83" s="14">
        <v>120</v>
      </c>
      <c r="F83" s="14">
        <v>4</v>
      </c>
      <c r="G83" s="14">
        <v>208</v>
      </c>
      <c r="H83" s="16">
        <v>2.7949999999999999</v>
      </c>
      <c r="I83" s="20"/>
    </row>
    <row r="84" spans="1:9" s="7" customFormat="1" ht="15.75">
      <c r="A84" s="26">
        <v>117</v>
      </c>
      <c r="B84" s="27" t="s">
        <v>22</v>
      </c>
      <c r="C84" s="51" t="s">
        <v>11</v>
      </c>
      <c r="D84" s="14">
        <v>28</v>
      </c>
      <c r="E84" s="14">
        <v>120</v>
      </c>
      <c r="F84" s="14">
        <v>3</v>
      </c>
      <c r="G84" s="14">
        <v>288</v>
      </c>
      <c r="H84" s="16">
        <v>2.903</v>
      </c>
      <c r="I84" s="20"/>
    </row>
    <row r="85" spans="1:9" ht="15.75">
      <c r="A85" s="26">
        <v>612</v>
      </c>
      <c r="B85" s="27" t="s">
        <v>22</v>
      </c>
      <c r="C85" s="19" t="s">
        <v>16</v>
      </c>
      <c r="D85" s="14">
        <v>28</v>
      </c>
      <c r="E85" s="14">
        <v>96</v>
      </c>
      <c r="F85" s="14">
        <v>3</v>
      </c>
      <c r="G85" s="14">
        <v>25</v>
      </c>
      <c r="H85" s="16">
        <v>0.20200000000000001</v>
      </c>
      <c r="I85" s="20"/>
    </row>
    <row r="86" spans="1:9">
      <c r="A86" s="35"/>
      <c r="B86" s="18"/>
      <c r="C86" s="19"/>
      <c r="D86" s="18"/>
      <c r="E86" s="18"/>
      <c r="F86" s="18"/>
      <c r="G86" s="18"/>
      <c r="H86" s="34"/>
      <c r="I86" s="20"/>
    </row>
    <row r="87" spans="1:9" ht="15.75">
      <c r="A87" s="26">
        <v>886</v>
      </c>
      <c r="B87" s="14" t="s">
        <v>24</v>
      </c>
      <c r="C87" s="15" t="s">
        <v>11</v>
      </c>
      <c r="D87" s="14">
        <v>45</v>
      </c>
      <c r="E87" s="14">
        <v>70</v>
      </c>
      <c r="F87" s="14">
        <v>3</v>
      </c>
      <c r="G87" s="14">
        <v>256</v>
      </c>
      <c r="H87" s="16">
        <v>2.42</v>
      </c>
      <c r="I87" s="20"/>
    </row>
    <row r="88" spans="1:9" ht="15.75">
      <c r="A88" s="13">
        <v>613</v>
      </c>
      <c r="B88" s="14" t="s">
        <v>24</v>
      </c>
      <c r="C88" s="15" t="s">
        <v>11</v>
      </c>
      <c r="D88" s="14">
        <v>45</v>
      </c>
      <c r="E88" s="14">
        <v>70</v>
      </c>
      <c r="F88" s="27">
        <v>5.0999999999999996</v>
      </c>
      <c r="G88" s="14">
        <v>67</v>
      </c>
      <c r="H88" s="16">
        <v>1.076355</v>
      </c>
      <c r="I88" s="20"/>
    </row>
  </sheetData>
  <sortState xmlns:xlrd2="http://schemas.microsoft.com/office/spreadsheetml/2017/richdata2" ref="A3:H16">
    <sortCondition ref="C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95D0-109C-174B-A6D3-462D37EEF68D}">
  <dimension ref="B3:N335"/>
  <sheetViews>
    <sheetView topLeftCell="G1" zoomScaleNormal="80" zoomScaleSheetLayoutView="100" workbookViewId="0">
      <selection activeCell="T10" sqref="T10"/>
    </sheetView>
  </sheetViews>
  <sheetFormatPr defaultRowHeight="15"/>
  <cols>
    <col min="2" max="2" width="7.26171875" customWidth="1"/>
    <col min="10" max="10" width="13.44921875" customWidth="1"/>
    <col min="13" max="13" width="18.6953125" customWidth="1"/>
    <col min="14" max="14" width="31.20703125" customWidth="1"/>
  </cols>
  <sheetData>
    <row r="3" spans="2:14">
      <c r="B3" s="53" t="s">
        <v>176</v>
      </c>
      <c r="C3" s="53" t="s">
        <v>177</v>
      </c>
      <c r="D3" s="53" t="s">
        <v>178</v>
      </c>
      <c r="E3" s="53" t="s">
        <v>179</v>
      </c>
      <c r="F3" s="53" t="s">
        <v>2</v>
      </c>
      <c r="G3" s="53" t="s">
        <v>180</v>
      </c>
      <c r="H3" s="53" t="s">
        <v>181</v>
      </c>
      <c r="I3" s="53" t="s">
        <v>251</v>
      </c>
      <c r="J3" s="53" t="s">
        <v>182</v>
      </c>
      <c r="K3" s="53" t="s">
        <v>7</v>
      </c>
    </row>
    <row r="4" spans="2:14">
      <c r="B4" s="52">
        <v>8729</v>
      </c>
      <c r="C4" s="52" t="s">
        <v>183</v>
      </c>
      <c r="D4" s="52" t="s">
        <v>173</v>
      </c>
      <c r="E4" s="52"/>
      <c r="F4" s="52" t="s">
        <v>16</v>
      </c>
      <c r="G4" s="52">
        <v>0.02</v>
      </c>
      <c r="H4" s="52">
        <v>0.09</v>
      </c>
      <c r="I4" s="52">
        <v>5.0999999999999996</v>
      </c>
      <c r="J4" s="52">
        <v>528</v>
      </c>
      <c r="K4" s="52">
        <v>4.8470399999999998</v>
      </c>
      <c r="M4" s="8" t="s">
        <v>8</v>
      </c>
      <c r="N4" s="8" t="s">
        <v>9</v>
      </c>
    </row>
    <row r="5" spans="2:14">
      <c r="B5" s="52">
        <v>8928</v>
      </c>
      <c r="C5" s="52" t="s">
        <v>183</v>
      </c>
      <c r="D5" s="52" t="s">
        <v>173</v>
      </c>
      <c r="E5" s="52"/>
      <c r="F5" s="52" t="s">
        <v>16</v>
      </c>
      <c r="G5" s="52">
        <v>0.02</v>
      </c>
      <c r="H5" s="52">
        <v>0.09</v>
      </c>
      <c r="I5" s="52">
        <v>5.0999999999999996</v>
      </c>
      <c r="J5" s="52">
        <v>528</v>
      </c>
      <c r="K5" s="52">
        <v>4.8470399999999998</v>
      </c>
      <c r="M5" s="9" t="s">
        <v>14</v>
      </c>
      <c r="N5" s="9">
        <v>45000</v>
      </c>
    </row>
    <row r="6" spans="2:14">
      <c r="B6" s="52">
        <v>8117</v>
      </c>
      <c r="C6" s="52" t="s">
        <v>183</v>
      </c>
      <c r="D6" s="52" t="s">
        <v>173</v>
      </c>
      <c r="E6" s="52"/>
      <c r="F6" s="52" t="s">
        <v>17</v>
      </c>
      <c r="G6" s="52">
        <v>0.02</v>
      </c>
      <c r="H6" s="52">
        <v>0.09</v>
      </c>
      <c r="I6" s="52">
        <v>5.0999999999999996</v>
      </c>
      <c r="J6" s="52">
        <v>528</v>
      </c>
      <c r="K6" s="52">
        <v>4.8470399999999998</v>
      </c>
      <c r="M6" s="9" t="s">
        <v>16</v>
      </c>
      <c r="N6" s="9">
        <v>28500</v>
      </c>
    </row>
    <row r="7" spans="2:14">
      <c r="B7" s="52">
        <v>8730</v>
      </c>
      <c r="C7" s="52" t="s">
        <v>183</v>
      </c>
      <c r="D7" s="52" t="s">
        <v>173</v>
      </c>
      <c r="E7" s="52"/>
      <c r="F7" s="52" t="s">
        <v>17</v>
      </c>
      <c r="G7" s="52">
        <v>0.02</v>
      </c>
      <c r="H7" s="52">
        <v>0.09</v>
      </c>
      <c r="I7" s="52">
        <v>5.0999999999999996</v>
      </c>
      <c r="J7" s="52">
        <v>528</v>
      </c>
      <c r="K7" s="52">
        <v>4.8470399999999998</v>
      </c>
      <c r="M7" s="9" t="s">
        <v>17</v>
      </c>
      <c r="N7" s="9">
        <v>24500</v>
      </c>
    </row>
    <row r="8" spans="2:14">
      <c r="B8" s="52">
        <v>8929</v>
      </c>
      <c r="C8" s="52" t="s">
        <v>183</v>
      </c>
      <c r="D8" s="52" t="s">
        <v>173</v>
      </c>
      <c r="E8" s="52"/>
      <c r="F8" s="52" t="s">
        <v>17</v>
      </c>
      <c r="G8" s="52">
        <v>0.02</v>
      </c>
      <c r="H8" s="52">
        <v>0.09</v>
      </c>
      <c r="I8" s="52">
        <v>5.0999999999999996</v>
      </c>
      <c r="J8" s="52">
        <v>528</v>
      </c>
      <c r="K8" s="52">
        <v>4.8470399999999998</v>
      </c>
      <c r="M8" s="54" t="s">
        <v>11</v>
      </c>
      <c r="N8" s="54">
        <v>13000</v>
      </c>
    </row>
    <row r="9" spans="2:14">
      <c r="B9" s="52">
        <v>8433</v>
      </c>
      <c r="C9" s="52" t="s">
        <v>183</v>
      </c>
      <c r="D9" s="52" t="s">
        <v>173</v>
      </c>
      <c r="E9" s="52"/>
      <c r="F9" s="52" t="s">
        <v>16</v>
      </c>
      <c r="G9" s="52">
        <v>0.02</v>
      </c>
      <c r="H9" s="52">
        <v>0.09</v>
      </c>
      <c r="I9" s="52">
        <v>5.0999999999999996</v>
      </c>
      <c r="J9" s="52">
        <v>522</v>
      </c>
      <c r="K9" s="52">
        <v>4.7919599999999996</v>
      </c>
    </row>
    <row r="10" spans="2:14">
      <c r="B10" s="52">
        <v>8434</v>
      </c>
      <c r="C10" s="52" t="s">
        <v>183</v>
      </c>
      <c r="D10" s="52" t="s">
        <v>173</v>
      </c>
      <c r="E10" s="52"/>
      <c r="F10" s="52" t="s">
        <v>17</v>
      </c>
      <c r="G10" s="52">
        <v>0.02</v>
      </c>
      <c r="H10" s="52">
        <v>0.09</v>
      </c>
      <c r="I10" s="52">
        <v>5.0999999999999996</v>
      </c>
      <c r="J10" s="52">
        <v>504</v>
      </c>
      <c r="K10" s="52">
        <v>4.6267199999999997</v>
      </c>
    </row>
    <row r="11" spans="2:14">
      <c r="B11" s="52">
        <v>9451</v>
      </c>
      <c r="C11" s="52" t="s">
        <v>183</v>
      </c>
      <c r="D11" s="52" t="s">
        <v>187</v>
      </c>
      <c r="E11" s="52"/>
      <c r="F11" s="52" t="s">
        <v>17</v>
      </c>
      <c r="G11" s="52">
        <v>2.4E-2</v>
      </c>
      <c r="H11" s="52">
        <v>8.5000000000000006E-2</v>
      </c>
      <c r="I11" s="52">
        <v>5.0999999999999996</v>
      </c>
      <c r="J11" s="52">
        <v>440</v>
      </c>
      <c r="K11" s="52">
        <v>4.5777599999999996</v>
      </c>
    </row>
    <row r="12" spans="2:14">
      <c r="B12" s="52">
        <v>9634</v>
      </c>
      <c r="C12" s="52" t="s">
        <v>183</v>
      </c>
      <c r="D12" s="52" t="s">
        <v>187</v>
      </c>
      <c r="E12" s="52"/>
      <c r="F12" s="52" t="s">
        <v>17</v>
      </c>
      <c r="G12" s="52">
        <v>2.4E-2</v>
      </c>
      <c r="H12" s="52">
        <v>8.5000000000000006E-2</v>
      </c>
      <c r="I12" s="52">
        <v>5.0999999999999996</v>
      </c>
      <c r="J12" s="52">
        <v>440</v>
      </c>
      <c r="K12" s="52">
        <v>4.5777599999999996</v>
      </c>
    </row>
    <row r="13" spans="2:14">
      <c r="B13" s="52">
        <v>8626</v>
      </c>
      <c r="C13" s="52" t="s">
        <v>183</v>
      </c>
      <c r="D13" s="52" t="s">
        <v>189</v>
      </c>
      <c r="E13" s="52"/>
      <c r="F13" s="52" t="s">
        <v>17</v>
      </c>
      <c r="G13" s="52">
        <v>2.4E-2</v>
      </c>
      <c r="H13" s="52">
        <v>0.09</v>
      </c>
      <c r="I13" s="52">
        <v>5.0999999999999996</v>
      </c>
      <c r="J13" s="52">
        <v>415</v>
      </c>
      <c r="K13" s="52">
        <v>4.5716399999999995</v>
      </c>
    </row>
    <row r="14" spans="2:14">
      <c r="B14" s="52">
        <v>8631</v>
      </c>
      <c r="C14" s="52" t="s">
        <v>183</v>
      </c>
      <c r="D14" s="52" t="s">
        <v>189</v>
      </c>
      <c r="E14" s="52"/>
      <c r="F14" s="52" t="s">
        <v>17</v>
      </c>
      <c r="G14" s="52">
        <v>2.4E-2</v>
      </c>
      <c r="H14" s="52">
        <v>0.09</v>
      </c>
      <c r="I14" s="52">
        <v>5.0999999999999996</v>
      </c>
      <c r="J14" s="52">
        <v>415</v>
      </c>
      <c r="K14" s="52">
        <v>4.5716399999999995</v>
      </c>
    </row>
    <row r="15" spans="2:14">
      <c r="B15" s="52">
        <v>8731</v>
      </c>
      <c r="C15" s="52" t="s">
        <v>183</v>
      </c>
      <c r="D15" s="52" t="s">
        <v>173</v>
      </c>
      <c r="E15" s="52"/>
      <c r="F15" s="52" t="s">
        <v>16</v>
      </c>
      <c r="G15" s="52">
        <v>0.02</v>
      </c>
      <c r="H15" s="52">
        <v>0.09</v>
      </c>
      <c r="I15" s="52">
        <v>5.0999999999999996</v>
      </c>
      <c r="J15" s="52">
        <v>498</v>
      </c>
      <c r="K15" s="52">
        <v>4.5716399999999995</v>
      </c>
    </row>
    <row r="16" spans="2:14">
      <c r="B16" s="52">
        <v>8257</v>
      </c>
      <c r="C16" s="52" t="s">
        <v>183</v>
      </c>
      <c r="D16" s="52" t="s">
        <v>187</v>
      </c>
      <c r="E16" s="52"/>
      <c r="F16" s="52" t="s">
        <v>17</v>
      </c>
      <c r="G16" s="52">
        <v>3.4000000000000002E-2</v>
      </c>
      <c r="H16" s="52">
        <v>8.5000000000000006E-2</v>
      </c>
      <c r="I16" s="52">
        <v>5.0999999999999996</v>
      </c>
      <c r="J16" s="52">
        <v>308</v>
      </c>
      <c r="K16" s="52">
        <v>4.539612</v>
      </c>
    </row>
    <row r="17" spans="2:11">
      <c r="B17" s="52">
        <v>9271</v>
      </c>
      <c r="C17" s="52" t="s">
        <v>183</v>
      </c>
      <c r="D17" s="52" t="s">
        <v>173</v>
      </c>
      <c r="E17" s="52"/>
      <c r="F17" s="52" t="s">
        <v>17</v>
      </c>
      <c r="G17" s="52">
        <v>1.4E-2</v>
      </c>
      <c r="H17" s="52">
        <v>0.09</v>
      </c>
      <c r="I17" s="52">
        <v>5.0999999999999996</v>
      </c>
      <c r="J17" s="52">
        <v>704</v>
      </c>
      <c r="K17" s="52">
        <v>4.5239039999999999</v>
      </c>
    </row>
    <row r="18" spans="2:11">
      <c r="B18" s="52" t="s">
        <v>249</v>
      </c>
      <c r="C18" s="52" t="s">
        <v>183</v>
      </c>
      <c r="D18" s="52" t="s">
        <v>173</v>
      </c>
      <c r="E18" s="52"/>
      <c r="F18" s="52" t="s">
        <v>17</v>
      </c>
      <c r="G18" s="52">
        <v>1.4E-2</v>
      </c>
      <c r="H18" s="52">
        <v>0.09</v>
      </c>
      <c r="I18" s="52">
        <v>5.0999999999999996</v>
      </c>
      <c r="J18" s="52">
        <v>704</v>
      </c>
      <c r="K18" s="52">
        <v>4.5239039999999999</v>
      </c>
    </row>
    <row r="19" spans="2:11">
      <c r="B19" s="52">
        <v>6635</v>
      </c>
      <c r="C19" s="52" t="s">
        <v>183</v>
      </c>
      <c r="D19" s="52" t="s">
        <v>194</v>
      </c>
      <c r="E19" s="52"/>
      <c r="F19" s="52" t="s">
        <v>17</v>
      </c>
      <c r="G19" s="52">
        <v>4.4999999999999998E-2</v>
      </c>
      <c r="H19" s="52">
        <v>9.5000000000000001E-2</v>
      </c>
      <c r="I19" s="52">
        <v>5.0999999999999996</v>
      </c>
      <c r="J19" s="52">
        <v>200</v>
      </c>
      <c r="K19" s="52">
        <v>4.3605</v>
      </c>
    </row>
    <row r="20" spans="2:11">
      <c r="B20" s="52">
        <v>6687</v>
      </c>
      <c r="C20" s="52" t="s">
        <v>183</v>
      </c>
      <c r="D20" s="52" t="s">
        <v>194</v>
      </c>
      <c r="E20" s="52"/>
      <c r="F20" s="52" t="s">
        <v>17</v>
      </c>
      <c r="G20" s="52">
        <v>4.4999999999999998E-2</v>
      </c>
      <c r="H20" s="52">
        <v>9.5000000000000001E-2</v>
      </c>
      <c r="I20" s="52">
        <v>5.0999999999999996</v>
      </c>
      <c r="J20" s="52">
        <v>200</v>
      </c>
      <c r="K20" s="52">
        <v>4.3605</v>
      </c>
    </row>
    <row r="21" spans="2:11">
      <c r="B21" s="52">
        <v>6693</v>
      </c>
      <c r="C21" s="52" t="s">
        <v>183</v>
      </c>
      <c r="D21" s="52" t="s">
        <v>194</v>
      </c>
      <c r="E21" s="52"/>
      <c r="F21" s="52" t="s">
        <v>17</v>
      </c>
      <c r="G21" s="52">
        <v>4.4999999999999998E-2</v>
      </c>
      <c r="H21" s="52">
        <v>9.5000000000000001E-2</v>
      </c>
      <c r="I21" s="52">
        <v>5.0999999999999996</v>
      </c>
      <c r="J21" s="52">
        <v>200</v>
      </c>
      <c r="K21" s="52">
        <v>4.3605</v>
      </c>
    </row>
    <row r="22" spans="2:11">
      <c r="B22" s="52">
        <v>6702</v>
      </c>
      <c r="C22" s="52" t="s">
        <v>183</v>
      </c>
      <c r="D22" s="52" t="s">
        <v>194</v>
      </c>
      <c r="E22" s="52"/>
      <c r="F22" s="52" t="s">
        <v>17</v>
      </c>
      <c r="G22" s="52">
        <v>4.4999999999999998E-2</v>
      </c>
      <c r="H22" s="52">
        <v>9.5000000000000001E-2</v>
      </c>
      <c r="I22" s="52">
        <v>5.0999999999999996</v>
      </c>
      <c r="J22" s="52">
        <v>200</v>
      </c>
      <c r="K22" s="52">
        <v>4.3605</v>
      </c>
    </row>
    <row r="23" spans="2:11">
      <c r="B23" s="52">
        <v>6737</v>
      </c>
      <c r="C23" s="52" t="s">
        <v>183</v>
      </c>
      <c r="D23" s="52" t="s">
        <v>194</v>
      </c>
      <c r="E23" s="52"/>
      <c r="F23" s="52" t="s">
        <v>17</v>
      </c>
      <c r="G23" s="52">
        <v>4.4999999999999998E-2</v>
      </c>
      <c r="H23" s="52">
        <v>9.5000000000000001E-2</v>
      </c>
      <c r="I23" s="52">
        <v>5.0999999999999996</v>
      </c>
      <c r="J23" s="52">
        <v>200</v>
      </c>
      <c r="K23" s="52">
        <v>4.3605</v>
      </c>
    </row>
    <row r="24" spans="2:11">
      <c r="B24" s="52">
        <v>6756</v>
      </c>
      <c r="C24" s="52" t="s">
        <v>183</v>
      </c>
      <c r="D24" s="52" t="s">
        <v>194</v>
      </c>
      <c r="E24" s="52"/>
      <c r="F24" s="52" t="s">
        <v>17</v>
      </c>
      <c r="G24" s="52">
        <v>4.4999999999999998E-2</v>
      </c>
      <c r="H24" s="52">
        <v>9.5000000000000001E-2</v>
      </c>
      <c r="I24" s="52">
        <v>5.0999999999999996</v>
      </c>
      <c r="J24" s="52">
        <v>200</v>
      </c>
      <c r="K24" s="52">
        <v>4.3605</v>
      </c>
    </row>
    <row r="25" spans="2:11">
      <c r="B25" s="52">
        <v>8682</v>
      </c>
      <c r="C25" s="52" t="s">
        <v>183</v>
      </c>
      <c r="D25" s="52" t="s">
        <v>189</v>
      </c>
      <c r="E25" s="52"/>
      <c r="F25" s="52" t="s">
        <v>17</v>
      </c>
      <c r="G25" s="52">
        <v>2.4E-2</v>
      </c>
      <c r="H25" s="52">
        <v>0.09</v>
      </c>
      <c r="I25" s="52">
        <v>5.0999999999999996</v>
      </c>
      <c r="J25" s="52">
        <v>395</v>
      </c>
      <c r="K25" s="52">
        <v>4.3513200000000003</v>
      </c>
    </row>
    <row r="26" spans="2:11">
      <c r="B26" s="52">
        <v>8201</v>
      </c>
      <c r="C26" s="52" t="s">
        <v>183</v>
      </c>
      <c r="D26" s="52" t="s">
        <v>173</v>
      </c>
      <c r="E26" s="52"/>
      <c r="F26" s="52" t="s">
        <v>16</v>
      </c>
      <c r="G26" s="52">
        <v>0.02</v>
      </c>
      <c r="H26" s="52">
        <v>0.09</v>
      </c>
      <c r="I26" s="52">
        <v>5.0999999999999996</v>
      </c>
      <c r="J26" s="52">
        <v>474</v>
      </c>
      <c r="K26" s="52">
        <v>4.3513199999999994</v>
      </c>
    </row>
    <row r="27" spans="2:11">
      <c r="B27" s="52">
        <v>8734</v>
      </c>
      <c r="C27" s="52" t="s">
        <v>183</v>
      </c>
      <c r="D27" s="52" t="s">
        <v>173</v>
      </c>
      <c r="E27" s="52"/>
      <c r="F27" s="52" t="s">
        <v>16</v>
      </c>
      <c r="G27" s="52">
        <v>0.02</v>
      </c>
      <c r="H27" s="52">
        <v>0.09</v>
      </c>
      <c r="I27" s="52">
        <v>5.0999999999999996</v>
      </c>
      <c r="J27" s="52">
        <v>474</v>
      </c>
      <c r="K27" s="52">
        <v>4.3513199999999994</v>
      </c>
    </row>
    <row r="28" spans="2:11">
      <c r="B28" s="52">
        <v>8743</v>
      </c>
      <c r="C28" s="52" t="s">
        <v>183</v>
      </c>
      <c r="D28" s="52" t="s">
        <v>173</v>
      </c>
      <c r="E28" s="52"/>
      <c r="F28" s="52" t="s">
        <v>17</v>
      </c>
      <c r="G28" s="52">
        <v>0.02</v>
      </c>
      <c r="H28" s="52">
        <v>0.09</v>
      </c>
      <c r="I28" s="52">
        <v>5.0999999999999996</v>
      </c>
      <c r="J28" s="52">
        <v>474</v>
      </c>
      <c r="K28" s="52">
        <v>4.3513199999999994</v>
      </c>
    </row>
    <row r="29" spans="2:11">
      <c r="B29" s="52">
        <v>9275</v>
      </c>
      <c r="C29" s="52" t="s">
        <v>183</v>
      </c>
      <c r="D29" s="52" t="s">
        <v>173</v>
      </c>
      <c r="E29" s="52"/>
      <c r="F29" s="52" t="s">
        <v>16</v>
      </c>
      <c r="G29" s="52">
        <v>1.4E-2</v>
      </c>
      <c r="H29" s="52">
        <v>0.09</v>
      </c>
      <c r="I29" s="52">
        <v>5.0999999999999996</v>
      </c>
      <c r="J29" s="52">
        <v>672</v>
      </c>
      <c r="K29" s="52">
        <v>4.3182719999999994</v>
      </c>
    </row>
    <row r="30" spans="2:11">
      <c r="B30" s="52">
        <v>8436</v>
      </c>
      <c r="C30" s="52" t="s">
        <v>183</v>
      </c>
      <c r="D30" s="52" t="s">
        <v>173</v>
      </c>
      <c r="E30" s="52"/>
      <c r="F30" s="52" t="s">
        <v>16</v>
      </c>
      <c r="G30" s="52">
        <v>0.02</v>
      </c>
      <c r="H30" s="52">
        <v>0.09</v>
      </c>
      <c r="I30" s="52">
        <v>5.0999999999999996</v>
      </c>
      <c r="J30" s="52">
        <v>468</v>
      </c>
      <c r="K30" s="52">
        <v>4.2962399999999992</v>
      </c>
    </row>
    <row r="31" spans="2:11">
      <c r="B31" s="52">
        <v>8732</v>
      </c>
      <c r="C31" s="52" t="s">
        <v>183</v>
      </c>
      <c r="D31" s="52" t="s">
        <v>173</v>
      </c>
      <c r="E31" s="52"/>
      <c r="F31" s="52" t="s">
        <v>16</v>
      </c>
      <c r="G31" s="52">
        <v>0.02</v>
      </c>
      <c r="H31" s="52">
        <v>0.09</v>
      </c>
      <c r="I31" s="52">
        <v>5.0999999999999996</v>
      </c>
      <c r="J31" s="52">
        <v>468</v>
      </c>
      <c r="K31" s="52">
        <v>4.2962399999999992</v>
      </c>
    </row>
    <row r="32" spans="2:11">
      <c r="B32" s="52">
        <v>9614</v>
      </c>
      <c r="C32" s="52" t="s">
        <v>183</v>
      </c>
      <c r="D32" s="52" t="s">
        <v>187</v>
      </c>
      <c r="E32" s="52"/>
      <c r="F32" s="52" t="s">
        <v>16</v>
      </c>
      <c r="G32" s="52">
        <v>2.8000000000000001E-2</v>
      </c>
      <c r="H32" s="52">
        <v>8.5000000000000006E-2</v>
      </c>
      <c r="I32" s="52">
        <v>5.0999999999999996</v>
      </c>
      <c r="J32" s="52">
        <v>352</v>
      </c>
      <c r="K32" s="52">
        <v>4.2725759999999999</v>
      </c>
    </row>
    <row r="33" spans="2:11">
      <c r="B33" s="52">
        <v>9222</v>
      </c>
      <c r="C33" s="52" t="s">
        <v>183</v>
      </c>
      <c r="D33" s="52" t="s">
        <v>187</v>
      </c>
      <c r="E33" s="52"/>
      <c r="F33" s="52" t="s">
        <v>17</v>
      </c>
      <c r="G33" s="52">
        <v>2.8000000000000001E-2</v>
      </c>
      <c r="H33" s="52">
        <v>8.5000000000000006E-2</v>
      </c>
      <c r="I33" s="52">
        <v>5.0999999999999996</v>
      </c>
      <c r="J33" s="52">
        <v>352</v>
      </c>
      <c r="K33" s="52">
        <v>4.2725759999999999</v>
      </c>
    </row>
    <row r="34" spans="2:11">
      <c r="B34" s="52">
        <v>9613</v>
      </c>
      <c r="C34" s="52" t="s">
        <v>183</v>
      </c>
      <c r="D34" s="52" t="s">
        <v>187</v>
      </c>
      <c r="E34" s="52"/>
      <c r="F34" s="52" t="s">
        <v>17</v>
      </c>
      <c r="G34" s="52">
        <v>2.8000000000000001E-2</v>
      </c>
      <c r="H34" s="52">
        <v>8.5000000000000006E-2</v>
      </c>
      <c r="I34" s="52">
        <v>5.0999999999999996</v>
      </c>
      <c r="J34" s="52">
        <v>352</v>
      </c>
      <c r="K34" s="52">
        <v>4.2725759999999999</v>
      </c>
    </row>
    <row r="35" spans="2:11">
      <c r="B35" s="52">
        <v>9615</v>
      </c>
      <c r="C35" s="52" t="s">
        <v>183</v>
      </c>
      <c r="D35" s="52" t="s">
        <v>187</v>
      </c>
      <c r="E35" s="52"/>
      <c r="F35" s="52" t="s">
        <v>17</v>
      </c>
      <c r="G35" s="52">
        <v>2.8000000000000001E-2</v>
      </c>
      <c r="H35" s="52">
        <v>8.5000000000000006E-2</v>
      </c>
      <c r="I35" s="52">
        <v>5.0999999999999996</v>
      </c>
      <c r="J35" s="52">
        <v>352</v>
      </c>
      <c r="K35" s="52">
        <v>4.2725759999999999</v>
      </c>
    </row>
    <row r="36" spans="2:11">
      <c r="B36" s="52">
        <v>9598</v>
      </c>
      <c r="C36" s="52" t="s">
        <v>183</v>
      </c>
      <c r="D36" s="52" t="s">
        <v>173</v>
      </c>
      <c r="E36" s="52" t="s">
        <v>199</v>
      </c>
      <c r="F36" s="52" t="s">
        <v>213</v>
      </c>
      <c r="G36" s="52">
        <v>2.4E-2</v>
      </c>
      <c r="H36" s="52">
        <v>6.8000000000000005E-2</v>
      </c>
      <c r="I36" s="52">
        <v>5.0999999999999996</v>
      </c>
      <c r="J36" s="52">
        <v>504</v>
      </c>
      <c r="K36" s="52">
        <v>4.1948928000000008</v>
      </c>
    </row>
    <row r="37" spans="2:11">
      <c r="B37" s="52">
        <v>8634</v>
      </c>
      <c r="C37" s="52" t="s">
        <v>183</v>
      </c>
      <c r="D37" s="52" t="s">
        <v>189</v>
      </c>
      <c r="E37" s="52"/>
      <c r="F37" s="52" t="s">
        <v>17</v>
      </c>
      <c r="G37" s="52">
        <v>2.4E-2</v>
      </c>
      <c r="H37" s="52">
        <v>0.09</v>
      </c>
      <c r="I37" s="52">
        <v>5.0999999999999996</v>
      </c>
      <c r="J37" s="52">
        <v>380</v>
      </c>
      <c r="K37" s="52">
        <v>4.1860799999999996</v>
      </c>
    </row>
    <row r="38" spans="2:11">
      <c r="B38" s="52">
        <v>8639</v>
      </c>
      <c r="C38" s="52" t="s">
        <v>183</v>
      </c>
      <c r="D38" s="52" t="s">
        <v>189</v>
      </c>
      <c r="E38" s="52"/>
      <c r="F38" s="52" t="s">
        <v>17</v>
      </c>
      <c r="G38" s="52">
        <v>2.4E-2</v>
      </c>
      <c r="H38" s="52">
        <v>0.09</v>
      </c>
      <c r="I38" s="52">
        <v>5.0999999999999996</v>
      </c>
      <c r="J38" s="52">
        <v>380</v>
      </c>
      <c r="K38" s="52">
        <v>4.1860799999999996</v>
      </c>
    </row>
    <row r="39" spans="2:11">
      <c r="B39" s="52">
        <v>8435</v>
      </c>
      <c r="C39" s="52" t="s">
        <v>183</v>
      </c>
      <c r="D39" s="52" t="s">
        <v>173</v>
      </c>
      <c r="E39" s="52"/>
      <c r="F39" s="52" t="s">
        <v>16</v>
      </c>
      <c r="G39" s="52">
        <v>0.02</v>
      </c>
      <c r="H39" s="52">
        <v>0.09</v>
      </c>
      <c r="I39" s="52">
        <v>5.0999999999999996</v>
      </c>
      <c r="J39" s="52">
        <v>456</v>
      </c>
      <c r="K39" s="52">
        <v>4.1860799999999996</v>
      </c>
    </row>
    <row r="40" spans="2:11">
      <c r="B40" s="52">
        <v>8930</v>
      </c>
      <c r="C40" s="52" t="s">
        <v>183</v>
      </c>
      <c r="D40" s="52" t="s">
        <v>173</v>
      </c>
      <c r="E40" s="52"/>
      <c r="F40" s="52" t="s">
        <v>16</v>
      </c>
      <c r="G40" s="52">
        <v>0.02</v>
      </c>
      <c r="H40" s="52">
        <v>0.09</v>
      </c>
      <c r="I40" s="52">
        <v>5.0999999999999996</v>
      </c>
      <c r="J40" s="52">
        <v>456</v>
      </c>
      <c r="K40" s="52">
        <v>4.1860799999999996</v>
      </c>
    </row>
    <row r="41" spans="2:11">
      <c r="B41" s="52">
        <v>8120</v>
      </c>
      <c r="C41" s="52" t="s">
        <v>183</v>
      </c>
      <c r="D41" s="52" t="s">
        <v>173</v>
      </c>
      <c r="E41" s="52"/>
      <c r="F41" s="52" t="s">
        <v>17</v>
      </c>
      <c r="G41" s="52">
        <v>0.02</v>
      </c>
      <c r="H41" s="52">
        <v>0.09</v>
      </c>
      <c r="I41" s="52">
        <v>5.0999999999999996</v>
      </c>
      <c r="J41" s="52">
        <v>456</v>
      </c>
      <c r="K41" s="52">
        <v>4.1860799999999996</v>
      </c>
    </row>
    <row r="42" spans="2:11">
      <c r="B42" s="52">
        <v>8833</v>
      </c>
      <c r="C42" s="52" t="s">
        <v>183</v>
      </c>
      <c r="D42" s="52" t="s">
        <v>170</v>
      </c>
      <c r="E42" s="52"/>
      <c r="F42" s="52" t="s">
        <v>16</v>
      </c>
      <c r="G42" s="52">
        <v>1.4E-2</v>
      </c>
      <c r="H42" s="52">
        <v>8.5000000000000006E-2</v>
      </c>
      <c r="I42" s="52">
        <v>5.0999999999999996</v>
      </c>
      <c r="J42" s="52">
        <v>688</v>
      </c>
      <c r="K42" s="52">
        <v>4.1754720000000001</v>
      </c>
    </row>
    <row r="43" spans="2:11">
      <c r="B43" s="52">
        <v>9223</v>
      </c>
      <c r="C43" s="52" t="s">
        <v>183</v>
      </c>
      <c r="D43" s="52" t="s">
        <v>187</v>
      </c>
      <c r="E43" s="52"/>
      <c r="F43" s="52" t="s">
        <v>17</v>
      </c>
      <c r="G43" s="52">
        <v>2.8000000000000001E-2</v>
      </c>
      <c r="H43" s="52">
        <v>8.5000000000000006E-2</v>
      </c>
      <c r="I43" s="52">
        <v>5.0999999999999996</v>
      </c>
      <c r="J43" s="52">
        <v>340</v>
      </c>
      <c r="K43" s="52">
        <v>4.1269200000000001</v>
      </c>
    </row>
    <row r="44" spans="2:11">
      <c r="B44" s="52">
        <v>8825</v>
      </c>
      <c r="C44" s="52" t="s">
        <v>183</v>
      </c>
      <c r="D44" s="52" t="s">
        <v>187</v>
      </c>
      <c r="E44" s="52"/>
      <c r="F44" s="52" t="s">
        <v>17</v>
      </c>
      <c r="G44" s="52">
        <v>2.4E-2</v>
      </c>
      <c r="H44" s="52">
        <v>8.5000000000000006E-2</v>
      </c>
      <c r="I44" s="52">
        <v>5.0999999999999996</v>
      </c>
      <c r="J44" s="52">
        <v>395</v>
      </c>
      <c r="K44" s="52">
        <v>4.1095800000000002</v>
      </c>
    </row>
    <row r="45" spans="2:11">
      <c r="B45" s="52">
        <v>8735</v>
      </c>
      <c r="C45" s="52" t="s">
        <v>183</v>
      </c>
      <c r="D45" s="52" t="s">
        <v>173</v>
      </c>
      <c r="E45" s="52"/>
      <c r="F45" s="52" t="s">
        <v>16</v>
      </c>
      <c r="G45" s="52">
        <v>0.02</v>
      </c>
      <c r="H45" s="52">
        <v>0.09</v>
      </c>
      <c r="I45" s="52">
        <v>5.0999999999999996</v>
      </c>
      <c r="J45" s="52">
        <v>438</v>
      </c>
      <c r="K45" s="52">
        <v>4.0208399999999997</v>
      </c>
    </row>
    <row r="46" spans="2:11">
      <c r="B46" s="52">
        <v>8733</v>
      </c>
      <c r="C46" s="52" t="s">
        <v>183</v>
      </c>
      <c r="D46" s="52" t="s">
        <v>173</v>
      </c>
      <c r="E46" s="52"/>
      <c r="F46" s="52" t="s">
        <v>17</v>
      </c>
      <c r="G46" s="52">
        <v>0.02</v>
      </c>
      <c r="H46" s="52">
        <v>0.09</v>
      </c>
      <c r="I46" s="52">
        <v>5.0999999999999996</v>
      </c>
      <c r="J46" s="52">
        <v>438</v>
      </c>
      <c r="K46" s="52">
        <v>4.0208399999999997</v>
      </c>
    </row>
    <row r="47" spans="2:11">
      <c r="B47" s="52">
        <v>9316</v>
      </c>
      <c r="C47" s="52" t="s">
        <v>183</v>
      </c>
      <c r="D47" s="52" t="s">
        <v>173</v>
      </c>
      <c r="E47" s="52" t="s">
        <v>195</v>
      </c>
      <c r="F47" s="52" t="s">
        <v>16</v>
      </c>
      <c r="G47" s="52">
        <v>0.02</v>
      </c>
      <c r="H47" s="52">
        <v>9.5000000000000001E-2</v>
      </c>
      <c r="I47" s="52">
        <v>5.0999999999999996</v>
      </c>
      <c r="J47" s="52">
        <v>408</v>
      </c>
      <c r="K47" s="52">
        <v>3.9535199999999997</v>
      </c>
    </row>
    <row r="48" spans="2:11">
      <c r="B48" s="52">
        <v>7791</v>
      </c>
      <c r="C48" s="52" t="s">
        <v>183</v>
      </c>
      <c r="D48" s="52" t="s">
        <v>170</v>
      </c>
      <c r="E48" s="52"/>
      <c r="F48" s="52" t="s">
        <v>16</v>
      </c>
      <c r="G48" s="52">
        <v>1.4E-2</v>
      </c>
      <c r="H48" s="52">
        <v>8.5000000000000006E-2</v>
      </c>
      <c r="I48" s="52">
        <v>5.0999999999999996</v>
      </c>
      <c r="J48" s="52">
        <v>648</v>
      </c>
      <c r="K48" s="52">
        <v>3.932712</v>
      </c>
    </row>
    <row r="49" spans="2:11">
      <c r="B49" s="52">
        <v>9618</v>
      </c>
      <c r="C49" s="52" t="s">
        <v>183</v>
      </c>
      <c r="D49" s="52" t="s">
        <v>187</v>
      </c>
      <c r="E49" s="52"/>
      <c r="F49" s="52" t="s">
        <v>17</v>
      </c>
      <c r="G49" s="52">
        <v>2.8000000000000001E-2</v>
      </c>
      <c r="H49" s="52">
        <v>8.5000000000000006E-2</v>
      </c>
      <c r="I49" s="52">
        <v>5.0999999999999996</v>
      </c>
      <c r="J49" s="52">
        <v>324</v>
      </c>
      <c r="K49" s="52">
        <v>3.932712</v>
      </c>
    </row>
    <row r="50" spans="2:11">
      <c r="B50" s="52">
        <v>8127</v>
      </c>
      <c r="C50" s="52" t="s">
        <v>183</v>
      </c>
      <c r="D50" s="52" t="s">
        <v>173</v>
      </c>
      <c r="E50" s="52"/>
      <c r="F50" s="52" t="s">
        <v>17</v>
      </c>
      <c r="G50" s="52">
        <v>0.02</v>
      </c>
      <c r="H50" s="52">
        <v>0.09</v>
      </c>
      <c r="I50" s="52">
        <v>5.0999999999999996</v>
      </c>
      <c r="J50" s="52">
        <v>420</v>
      </c>
      <c r="K50" s="52">
        <v>3.8555999999999995</v>
      </c>
    </row>
    <row r="51" spans="2:11">
      <c r="B51" s="52">
        <v>7917</v>
      </c>
      <c r="C51" s="52" t="s">
        <v>186</v>
      </c>
      <c r="D51" s="52" t="s">
        <v>169</v>
      </c>
      <c r="E51" s="52"/>
      <c r="F51" s="52" t="s">
        <v>18</v>
      </c>
      <c r="G51" s="52">
        <v>2.5000000000000001E-2</v>
      </c>
      <c r="H51" s="52">
        <v>0.04</v>
      </c>
      <c r="I51" s="52">
        <v>4</v>
      </c>
      <c r="J51" s="52">
        <v>960</v>
      </c>
      <c r="K51" s="52">
        <v>3.84</v>
      </c>
    </row>
    <row r="52" spans="2:11">
      <c r="B52" s="52">
        <v>7918</v>
      </c>
      <c r="C52" s="52" t="s">
        <v>186</v>
      </c>
      <c r="D52" s="52" t="s">
        <v>169</v>
      </c>
      <c r="E52" s="52"/>
      <c r="F52" s="52" t="s">
        <v>18</v>
      </c>
      <c r="G52" s="52">
        <v>2.5000000000000001E-2</v>
      </c>
      <c r="H52" s="52">
        <v>0.04</v>
      </c>
      <c r="I52" s="52">
        <v>4</v>
      </c>
      <c r="J52" s="52">
        <v>960</v>
      </c>
      <c r="K52" s="52">
        <v>3.84</v>
      </c>
    </row>
    <row r="53" spans="2:11">
      <c r="B53" s="52">
        <v>8586</v>
      </c>
      <c r="C53" s="52" t="s">
        <v>183</v>
      </c>
      <c r="D53" s="52" t="s">
        <v>187</v>
      </c>
      <c r="E53" s="52"/>
      <c r="F53" s="52" t="s">
        <v>17</v>
      </c>
      <c r="G53" s="52">
        <v>2.4E-2</v>
      </c>
      <c r="H53" s="52">
        <v>8.5000000000000006E-2</v>
      </c>
      <c r="I53" s="52">
        <v>5.0999999999999996</v>
      </c>
      <c r="J53" s="52">
        <v>365</v>
      </c>
      <c r="K53" s="52">
        <v>3.7974600000000001</v>
      </c>
    </row>
    <row r="54" spans="2:11">
      <c r="B54" s="52">
        <v>9026</v>
      </c>
      <c r="C54" s="52" t="s">
        <v>183</v>
      </c>
      <c r="D54" s="52" t="s">
        <v>189</v>
      </c>
      <c r="E54" s="52"/>
      <c r="F54" s="52" t="s">
        <v>213</v>
      </c>
      <c r="G54" s="52">
        <v>2.4E-2</v>
      </c>
      <c r="H54" s="52">
        <v>0.14000000000000001</v>
      </c>
      <c r="I54" s="52">
        <v>5.0999999999999996</v>
      </c>
      <c r="J54" s="52">
        <v>220</v>
      </c>
      <c r="K54" s="52">
        <v>3.7699200000000004</v>
      </c>
    </row>
    <row r="55" spans="2:11">
      <c r="B55" s="52">
        <v>8200</v>
      </c>
      <c r="C55" s="52" t="s">
        <v>183</v>
      </c>
      <c r="D55" s="52" t="s">
        <v>173</v>
      </c>
      <c r="E55" s="52"/>
      <c r="F55" s="52" t="s">
        <v>17</v>
      </c>
      <c r="G55" s="52">
        <v>0.02</v>
      </c>
      <c r="H55" s="52">
        <v>0.09</v>
      </c>
      <c r="I55" s="52">
        <v>5.0999999999999996</v>
      </c>
      <c r="J55" s="52">
        <v>408</v>
      </c>
      <c r="K55" s="52">
        <v>3.7454399999999994</v>
      </c>
    </row>
    <row r="56" spans="2:11">
      <c r="B56" s="52">
        <v>8079</v>
      </c>
      <c r="C56" s="52" t="s">
        <v>183</v>
      </c>
      <c r="D56" s="52" t="s">
        <v>170</v>
      </c>
      <c r="E56" s="52"/>
      <c r="F56" s="52" t="s">
        <v>16</v>
      </c>
      <c r="G56" s="52">
        <v>1.4E-2</v>
      </c>
      <c r="H56" s="52">
        <v>8.5000000000000006E-2</v>
      </c>
      <c r="I56" s="52">
        <v>5.0999999999999996</v>
      </c>
      <c r="J56" s="52">
        <v>616</v>
      </c>
      <c r="K56" s="52">
        <v>3.7385039999999998</v>
      </c>
    </row>
    <row r="57" spans="2:11">
      <c r="B57" s="52">
        <v>8103</v>
      </c>
      <c r="C57" s="52" t="s">
        <v>183</v>
      </c>
      <c r="D57" s="52" t="s">
        <v>170</v>
      </c>
      <c r="E57" s="52"/>
      <c r="F57" s="52" t="s">
        <v>16</v>
      </c>
      <c r="G57" s="52">
        <v>1.4E-2</v>
      </c>
      <c r="H57" s="52">
        <v>8.5000000000000006E-2</v>
      </c>
      <c r="I57" s="52">
        <v>5.0999999999999996</v>
      </c>
      <c r="J57" s="52">
        <v>616</v>
      </c>
      <c r="K57" s="52">
        <v>3.7385039999999998</v>
      </c>
    </row>
    <row r="58" spans="2:11">
      <c r="B58" s="52">
        <v>9606</v>
      </c>
      <c r="C58" s="52" t="s">
        <v>183</v>
      </c>
      <c r="D58" s="52" t="s">
        <v>173</v>
      </c>
      <c r="E58" s="52" t="s">
        <v>199</v>
      </c>
      <c r="F58" s="52" t="s">
        <v>213</v>
      </c>
      <c r="G58" s="52">
        <v>2.4E-2</v>
      </c>
      <c r="H58" s="52">
        <v>6.8000000000000005E-2</v>
      </c>
      <c r="I58" s="52">
        <v>5.0999999999999996</v>
      </c>
      <c r="J58" s="52">
        <v>444</v>
      </c>
      <c r="K58" s="52">
        <v>3.6955008000000005</v>
      </c>
    </row>
    <row r="59" spans="2:11">
      <c r="B59" s="52">
        <v>8931</v>
      </c>
      <c r="C59" s="52" t="s">
        <v>183</v>
      </c>
      <c r="D59" s="52" t="s">
        <v>173</v>
      </c>
      <c r="E59" s="52"/>
      <c r="F59" s="52" t="s">
        <v>17</v>
      </c>
      <c r="G59" s="52">
        <v>0.02</v>
      </c>
      <c r="H59" s="52">
        <v>0.09</v>
      </c>
      <c r="I59" s="52">
        <v>5.0999999999999996</v>
      </c>
      <c r="J59" s="52">
        <v>402</v>
      </c>
      <c r="K59" s="52">
        <v>3.6903599999999996</v>
      </c>
    </row>
    <row r="60" spans="2:11">
      <c r="B60" s="52">
        <v>8673</v>
      </c>
      <c r="C60" s="52" t="s">
        <v>186</v>
      </c>
      <c r="D60" s="52" t="s">
        <v>169</v>
      </c>
      <c r="E60" s="52"/>
      <c r="F60" s="52" t="s">
        <v>18</v>
      </c>
      <c r="G60" s="52">
        <v>3.5000000000000003E-2</v>
      </c>
      <c r="H60" s="52">
        <v>0.04</v>
      </c>
      <c r="I60" s="52">
        <v>4</v>
      </c>
      <c r="J60" s="52">
        <v>648</v>
      </c>
      <c r="K60" s="52">
        <v>3.6288000000000005</v>
      </c>
    </row>
    <row r="61" spans="2:11">
      <c r="B61" s="52">
        <v>8674</v>
      </c>
      <c r="C61" s="52" t="s">
        <v>186</v>
      </c>
      <c r="D61" s="52" t="s">
        <v>169</v>
      </c>
      <c r="E61" s="52"/>
      <c r="F61" s="52" t="s">
        <v>18</v>
      </c>
      <c r="G61" s="52">
        <v>3.5000000000000003E-2</v>
      </c>
      <c r="H61" s="52">
        <v>0.04</v>
      </c>
      <c r="I61" s="52">
        <v>4</v>
      </c>
      <c r="J61" s="52">
        <v>648</v>
      </c>
      <c r="K61" s="52">
        <v>3.6288000000000005</v>
      </c>
    </row>
    <row r="62" spans="2:11">
      <c r="B62" s="52">
        <v>8445</v>
      </c>
      <c r="C62" s="52" t="s">
        <v>183</v>
      </c>
      <c r="D62" s="52" t="s">
        <v>170</v>
      </c>
      <c r="E62" s="52" t="s">
        <v>192</v>
      </c>
      <c r="F62" s="52" t="s">
        <v>16</v>
      </c>
      <c r="G62" s="52">
        <v>1.4E-2</v>
      </c>
      <c r="H62" s="52">
        <v>8.5000000000000006E-2</v>
      </c>
      <c r="I62" s="52">
        <v>5.0999999999999996</v>
      </c>
      <c r="J62" s="52">
        <v>592</v>
      </c>
      <c r="K62" s="52">
        <v>3.592848</v>
      </c>
    </row>
    <row r="63" spans="2:11">
      <c r="B63" s="52">
        <v>8827</v>
      </c>
      <c r="C63" s="52" t="s">
        <v>183</v>
      </c>
      <c r="D63" s="52" t="s">
        <v>187</v>
      </c>
      <c r="E63" s="52"/>
      <c r="F63" s="52" t="s">
        <v>17</v>
      </c>
      <c r="G63" s="52">
        <v>2.4E-2</v>
      </c>
      <c r="H63" s="52">
        <v>8.5000000000000006E-2</v>
      </c>
      <c r="I63" s="52">
        <v>5.0999999999999996</v>
      </c>
      <c r="J63" s="52">
        <v>345</v>
      </c>
      <c r="K63" s="52">
        <v>3.5893800000000002</v>
      </c>
    </row>
    <row r="64" spans="2:11">
      <c r="B64" s="52">
        <v>8686</v>
      </c>
      <c r="C64" s="52" t="s">
        <v>183</v>
      </c>
      <c r="D64" s="52" t="s">
        <v>189</v>
      </c>
      <c r="E64" s="52"/>
      <c r="F64" s="52" t="s">
        <v>17</v>
      </c>
      <c r="G64" s="52">
        <v>2.4E-2</v>
      </c>
      <c r="H64" s="52">
        <v>0.09</v>
      </c>
      <c r="I64" s="52">
        <v>5.0999999999999996</v>
      </c>
      <c r="J64" s="52">
        <v>325</v>
      </c>
      <c r="K64" s="52">
        <v>3.5802</v>
      </c>
    </row>
    <row r="65" spans="2:11">
      <c r="B65" s="52">
        <v>8742</v>
      </c>
      <c r="C65" s="52" t="s">
        <v>183</v>
      </c>
      <c r="D65" s="52" t="s">
        <v>173</v>
      </c>
      <c r="E65" s="52"/>
      <c r="F65" s="52" t="s">
        <v>16</v>
      </c>
      <c r="G65" s="52">
        <v>0.02</v>
      </c>
      <c r="H65" s="52">
        <v>0.09</v>
      </c>
      <c r="I65" s="52">
        <v>5.0999999999999996</v>
      </c>
      <c r="J65" s="52">
        <v>390</v>
      </c>
      <c r="K65" s="52">
        <v>3.5801999999999996</v>
      </c>
    </row>
    <row r="66" spans="2:11">
      <c r="B66" s="52">
        <v>7903</v>
      </c>
      <c r="C66" s="52" t="s">
        <v>183</v>
      </c>
      <c r="D66" s="52" t="s">
        <v>170</v>
      </c>
      <c r="E66" s="52"/>
      <c r="F66" s="52" t="s">
        <v>16</v>
      </c>
      <c r="G66" s="52">
        <v>1.4E-2</v>
      </c>
      <c r="H66" s="52">
        <v>8.5000000000000006E-2</v>
      </c>
      <c r="I66" s="52">
        <v>5.0999999999999996</v>
      </c>
      <c r="J66" s="52">
        <v>584</v>
      </c>
      <c r="K66" s="52">
        <v>3.5442959999999997</v>
      </c>
    </row>
    <row r="67" spans="2:11">
      <c r="B67" s="52">
        <v>9567</v>
      </c>
      <c r="C67" s="52" t="s">
        <v>183</v>
      </c>
      <c r="D67" s="52" t="s">
        <v>173</v>
      </c>
      <c r="E67" s="52" t="s">
        <v>199</v>
      </c>
      <c r="F67" s="52" t="s">
        <v>18</v>
      </c>
      <c r="G67" s="52">
        <v>2.4E-2</v>
      </c>
      <c r="H67" s="52">
        <v>6.8000000000000005E-2</v>
      </c>
      <c r="I67" s="52">
        <v>4</v>
      </c>
      <c r="J67" s="52">
        <v>540</v>
      </c>
      <c r="K67" s="52">
        <v>3.5251200000000003</v>
      </c>
    </row>
    <row r="68" spans="2:11">
      <c r="B68" s="52">
        <v>9593</v>
      </c>
      <c r="C68" s="52" t="s">
        <v>183</v>
      </c>
      <c r="D68" s="52" t="s">
        <v>189</v>
      </c>
      <c r="E68" s="52"/>
      <c r="F68" s="52" t="s">
        <v>213</v>
      </c>
      <c r="G68" s="52">
        <v>3.4000000000000002E-2</v>
      </c>
      <c r="H68" s="52">
        <v>0.14000000000000001</v>
      </c>
      <c r="I68" s="52">
        <v>5.0999999999999996</v>
      </c>
      <c r="J68" s="52">
        <v>144</v>
      </c>
      <c r="K68" s="52">
        <v>3.4957440000000011</v>
      </c>
    </row>
    <row r="69" spans="2:11">
      <c r="B69" s="52">
        <v>8641</v>
      </c>
      <c r="C69" s="52" t="s">
        <v>183</v>
      </c>
      <c r="D69" s="52" t="s">
        <v>189</v>
      </c>
      <c r="E69" s="52"/>
      <c r="F69" s="52" t="s">
        <v>17</v>
      </c>
      <c r="G69" s="52">
        <v>2.4E-2</v>
      </c>
      <c r="H69" s="52">
        <v>0.09</v>
      </c>
      <c r="I69" s="52">
        <v>5.0999999999999996</v>
      </c>
      <c r="J69" s="52">
        <v>315</v>
      </c>
      <c r="K69" s="52">
        <v>3.47004</v>
      </c>
    </row>
    <row r="70" spans="2:11">
      <c r="B70" s="52">
        <v>7895</v>
      </c>
      <c r="C70" s="52" t="s">
        <v>186</v>
      </c>
      <c r="D70" s="52" t="s">
        <v>169</v>
      </c>
      <c r="E70" s="52"/>
      <c r="F70" s="52" t="s">
        <v>18</v>
      </c>
      <c r="G70" s="52">
        <v>2.5000000000000001E-2</v>
      </c>
      <c r="H70" s="52">
        <v>0.04</v>
      </c>
      <c r="I70" s="52">
        <v>4</v>
      </c>
      <c r="J70" s="52">
        <v>864</v>
      </c>
      <c r="K70" s="52">
        <v>3.456</v>
      </c>
    </row>
    <row r="71" spans="2:11">
      <c r="B71" s="52">
        <v>8664</v>
      </c>
      <c r="C71" s="52" t="s">
        <v>186</v>
      </c>
      <c r="D71" s="52" t="s">
        <v>169</v>
      </c>
      <c r="E71" s="52"/>
      <c r="F71" s="52" t="s">
        <v>18</v>
      </c>
      <c r="G71" s="52">
        <v>2.5000000000000001E-2</v>
      </c>
      <c r="H71" s="52">
        <v>0.04</v>
      </c>
      <c r="I71" s="52">
        <v>4</v>
      </c>
      <c r="J71" s="52">
        <v>864</v>
      </c>
      <c r="K71" s="52">
        <v>3.456</v>
      </c>
    </row>
    <row r="72" spans="2:11">
      <c r="B72" s="52">
        <v>8665</v>
      </c>
      <c r="C72" s="52" t="s">
        <v>186</v>
      </c>
      <c r="D72" s="52" t="s">
        <v>169</v>
      </c>
      <c r="E72" s="52"/>
      <c r="F72" s="52" t="s">
        <v>18</v>
      </c>
      <c r="G72" s="52">
        <v>2.5000000000000001E-2</v>
      </c>
      <c r="H72" s="52">
        <v>0.04</v>
      </c>
      <c r="I72" s="52">
        <v>4</v>
      </c>
      <c r="J72" s="52">
        <v>864</v>
      </c>
      <c r="K72" s="52">
        <v>3.456</v>
      </c>
    </row>
    <row r="73" spans="2:11">
      <c r="B73" s="52">
        <v>8666</v>
      </c>
      <c r="C73" s="52" t="s">
        <v>186</v>
      </c>
      <c r="D73" s="52" t="s">
        <v>169</v>
      </c>
      <c r="E73" s="52"/>
      <c r="F73" s="52" t="s">
        <v>18</v>
      </c>
      <c r="G73" s="52">
        <v>2.5000000000000001E-2</v>
      </c>
      <c r="H73" s="52">
        <v>0.04</v>
      </c>
      <c r="I73" s="52">
        <v>4</v>
      </c>
      <c r="J73" s="52">
        <v>864</v>
      </c>
      <c r="K73" s="52">
        <v>3.456</v>
      </c>
    </row>
    <row r="74" spans="2:11">
      <c r="B74" s="52">
        <v>8667</v>
      </c>
      <c r="C74" s="52" t="s">
        <v>186</v>
      </c>
      <c r="D74" s="52" t="s">
        <v>169</v>
      </c>
      <c r="E74" s="52"/>
      <c r="F74" s="52" t="s">
        <v>18</v>
      </c>
      <c r="G74" s="52">
        <v>2.5000000000000001E-2</v>
      </c>
      <c r="H74" s="52">
        <v>0.04</v>
      </c>
      <c r="I74" s="52">
        <v>4</v>
      </c>
      <c r="J74" s="52">
        <v>864</v>
      </c>
      <c r="K74" s="52">
        <v>3.456</v>
      </c>
    </row>
    <row r="75" spans="2:11">
      <c r="B75" s="52">
        <v>8669</v>
      </c>
      <c r="C75" s="52" t="s">
        <v>186</v>
      </c>
      <c r="D75" s="52" t="s">
        <v>169</v>
      </c>
      <c r="E75" s="52"/>
      <c r="F75" s="52" t="s">
        <v>18</v>
      </c>
      <c r="G75" s="52">
        <v>2.5000000000000001E-2</v>
      </c>
      <c r="H75" s="52">
        <v>0.04</v>
      </c>
      <c r="I75" s="52">
        <v>4</v>
      </c>
      <c r="J75" s="52">
        <v>864</v>
      </c>
      <c r="K75" s="52">
        <v>3.456</v>
      </c>
    </row>
    <row r="76" spans="2:11">
      <c r="B76" s="52">
        <v>9399</v>
      </c>
      <c r="C76" s="52" t="s">
        <v>183</v>
      </c>
      <c r="D76" s="52" t="s">
        <v>173</v>
      </c>
      <c r="E76" s="52" t="s">
        <v>247</v>
      </c>
      <c r="F76" s="52" t="s">
        <v>213</v>
      </c>
      <c r="G76" s="52">
        <v>0.02</v>
      </c>
      <c r="H76" s="52">
        <v>0.115</v>
      </c>
      <c r="I76" s="52">
        <v>5.0999999999999996</v>
      </c>
      <c r="J76" s="52">
        <v>294</v>
      </c>
      <c r="K76" s="52">
        <v>3.4486199999999996</v>
      </c>
    </row>
    <row r="77" spans="2:11">
      <c r="B77" s="52">
        <v>8438</v>
      </c>
      <c r="C77" s="52" t="s">
        <v>183</v>
      </c>
      <c r="D77" s="52" t="s">
        <v>173</v>
      </c>
      <c r="E77" s="52"/>
      <c r="F77" s="52" t="s">
        <v>16</v>
      </c>
      <c r="G77" s="52">
        <v>0.02</v>
      </c>
      <c r="H77" s="52">
        <v>0.09</v>
      </c>
      <c r="I77" s="52">
        <v>5.0999999999999996</v>
      </c>
      <c r="J77" s="52">
        <v>366</v>
      </c>
      <c r="K77" s="52">
        <v>3.3598799999999995</v>
      </c>
    </row>
    <row r="78" spans="2:11">
      <c r="B78" s="52">
        <v>8123</v>
      </c>
      <c r="C78" s="52" t="s">
        <v>183</v>
      </c>
      <c r="D78" s="52" t="s">
        <v>173</v>
      </c>
      <c r="E78" s="52"/>
      <c r="F78" s="52" t="s">
        <v>17</v>
      </c>
      <c r="G78" s="52">
        <v>0.02</v>
      </c>
      <c r="H78" s="52">
        <v>0.09</v>
      </c>
      <c r="I78" s="52">
        <v>5.0999999999999996</v>
      </c>
      <c r="J78" s="52">
        <v>366</v>
      </c>
      <c r="K78" s="52">
        <v>3.3598799999999995</v>
      </c>
    </row>
    <row r="79" spans="2:11">
      <c r="B79" s="52">
        <v>8038</v>
      </c>
      <c r="C79" s="52" t="s">
        <v>183</v>
      </c>
      <c r="D79" s="52" t="s">
        <v>170</v>
      </c>
      <c r="E79" s="52"/>
      <c r="F79" s="52" t="s">
        <v>16</v>
      </c>
      <c r="G79" s="52">
        <v>1.4E-2</v>
      </c>
      <c r="H79" s="52">
        <v>8.5000000000000006E-2</v>
      </c>
      <c r="I79" s="52">
        <v>5.0999999999999996</v>
      </c>
      <c r="J79" s="52">
        <v>544</v>
      </c>
      <c r="K79" s="52">
        <v>3.301536</v>
      </c>
    </row>
    <row r="80" spans="2:11">
      <c r="B80" s="52">
        <v>9573</v>
      </c>
      <c r="C80" s="52" t="s">
        <v>183</v>
      </c>
      <c r="D80" s="52" t="s">
        <v>173</v>
      </c>
      <c r="E80" s="52" t="s">
        <v>199</v>
      </c>
      <c r="F80" s="52" t="s">
        <v>18</v>
      </c>
      <c r="G80" s="52">
        <v>2.4E-2</v>
      </c>
      <c r="H80" s="52">
        <v>6.8000000000000005E-2</v>
      </c>
      <c r="I80" s="52">
        <v>4</v>
      </c>
      <c r="J80" s="52">
        <v>504</v>
      </c>
      <c r="K80" s="52">
        <v>3.2901120000000006</v>
      </c>
    </row>
    <row r="81" spans="2:11">
      <c r="B81" s="52">
        <v>9349</v>
      </c>
      <c r="C81" s="52" t="s">
        <v>183</v>
      </c>
      <c r="D81" s="52" t="s">
        <v>173</v>
      </c>
      <c r="E81" s="52" t="s">
        <v>199</v>
      </c>
      <c r="F81" s="52" t="s">
        <v>213</v>
      </c>
      <c r="G81" s="52">
        <v>0.02</v>
      </c>
      <c r="H81" s="52">
        <v>9.5000000000000001E-2</v>
      </c>
      <c r="I81" s="52">
        <v>5.0999999999999996</v>
      </c>
      <c r="J81" s="52">
        <v>336</v>
      </c>
      <c r="K81" s="52">
        <v>3.2558399999999996</v>
      </c>
    </row>
    <row r="82" spans="2:11">
      <c r="B82" s="52">
        <v>9625</v>
      </c>
      <c r="C82" s="52" t="s">
        <v>183</v>
      </c>
      <c r="D82" s="52" t="s">
        <v>189</v>
      </c>
      <c r="E82" s="52"/>
      <c r="F82" s="52" t="s">
        <v>213</v>
      </c>
      <c r="G82" s="52">
        <v>3.4000000000000002E-2</v>
      </c>
      <c r="H82" s="52">
        <v>0.14000000000000001</v>
      </c>
      <c r="I82" s="52">
        <v>5.0999999999999996</v>
      </c>
      <c r="J82" s="52">
        <v>132</v>
      </c>
      <c r="K82" s="52">
        <v>3.2044320000000006</v>
      </c>
    </row>
    <row r="83" spans="2:11">
      <c r="B83" s="52">
        <v>8135</v>
      </c>
      <c r="C83" s="52" t="s">
        <v>183</v>
      </c>
      <c r="D83" s="52" t="s">
        <v>170</v>
      </c>
      <c r="E83" s="52"/>
      <c r="F83" s="52" t="s">
        <v>16</v>
      </c>
      <c r="G83" s="52">
        <v>1.4E-2</v>
      </c>
      <c r="H83" s="52">
        <v>8.5000000000000006E-2</v>
      </c>
      <c r="I83" s="52">
        <v>5.0999999999999996</v>
      </c>
      <c r="J83" s="52">
        <v>520</v>
      </c>
      <c r="K83" s="52">
        <v>3.1558799999999998</v>
      </c>
    </row>
    <row r="84" spans="2:11">
      <c r="B84" s="52">
        <v>8688</v>
      </c>
      <c r="C84" s="52" t="s">
        <v>183</v>
      </c>
      <c r="D84" s="52" t="s">
        <v>170</v>
      </c>
      <c r="E84" s="52"/>
      <c r="F84" s="52" t="s">
        <v>16</v>
      </c>
      <c r="G84" s="52">
        <v>1.4E-2</v>
      </c>
      <c r="H84" s="52">
        <v>8.5000000000000006E-2</v>
      </c>
      <c r="I84" s="52">
        <v>5.0999999999999996</v>
      </c>
      <c r="J84" s="52">
        <v>520</v>
      </c>
      <c r="K84" s="52">
        <v>3.1558799999999998</v>
      </c>
    </row>
    <row r="85" spans="2:11">
      <c r="B85" s="52">
        <v>7872</v>
      </c>
      <c r="C85" s="52" t="s">
        <v>183</v>
      </c>
      <c r="D85" s="52" t="s">
        <v>170</v>
      </c>
      <c r="E85" s="52"/>
      <c r="F85" s="52" t="s">
        <v>16</v>
      </c>
      <c r="G85" s="52">
        <v>1.4E-2</v>
      </c>
      <c r="H85" s="52">
        <v>8.5000000000000006E-2</v>
      </c>
      <c r="I85" s="52">
        <v>5.0999999999999996</v>
      </c>
      <c r="J85" s="52">
        <v>512</v>
      </c>
      <c r="K85" s="52">
        <v>3.1073279999999999</v>
      </c>
    </row>
    <row r="86" spans="2:11">
      <c r="B86" s="52">
        <v>8439</v>
      </c>
      <c r="C86" s="52" t="s">
        <v>183</v>
      </c>
      <c r="D86" s="52" t="s">
        <v>173</v>
      </c>
      <c r="E86" s="52"/>
      <c r="F86" s="52" t="s">
        <v>17</v>
      </c>
      <c r="G86" s="52">
        <v>0.02</v>
      </c>
      <c r="H86" s="52">
        <v>0.09</v>
      </c>
      <c r="I86" s="52">
        <v>5.0999999999999996</v>
      </c>
      <c r="J86" s="52">
        <v>336</v>
      </c>
      <c r="K86" s="52">
        <v>3.0844799999999997</v>
      </c>
    </row>
    <row r="87" spans="2:11">
      <c r="B87" s="52">
        <v>8612</v>
      </c>
      <c r="C87" s="52" t="s">
        <v>183</v>
      </c>
      <c r="D87" s="52" t="s">
        <v>173</v>
      </c>
      <c r="E87" s="52"/>
      <c r="F87" s="52" t="s">
        <v>17</v>
      </c>
      <c r="G87" s="52">
        <v>1.4E-2</v>
      </c>
      <c r="H87" s="52">
        <v>0.09</v>
      </c>
      <c r="I87" s="52">
        <v>5.0999999999999996</v>
      </c>
      <c r="J87" s="52">
        <v>472</v>
      </c>
      <c r="K87" s="52">
        <v>3.0330719999999998</v>
      </c>
    </row>
    <row r="88" spans="2:11">
      <c r="B88" s="52">
        <v>8207</v>
      </c>
      <c r="C88" s="52" t="s">
        <v>183</v>
      </c>
      <c r="D88" s="52" t="s">
        <v>173</v>
      </c>
      <c r="E88" s="52"/>
      <c r="F88" s="52" t="s">
        <v>17</v>
      </c>
      <c r="G88" s="52">
        <v>0.02</v>
      </c>
      <c r="H88" s="52">
        <v>0.09</v>
      </c>
      <c r="I88" s="52">
        <v>5.0999999999999996</v>
      </c>
      <c r="J88" s="52">
        <v>330</v>
      </c>
      <c r="K88" s="52">
        <v>3.0293999999999994</v>
      </c>
    </row>
    <row r="89" spans="2:11">
      <c r="B89" s="52">
        <v>8110</v>
      </c>
      <c r="C89" s="52" t="s">
        <v>183</v>
      </c>
      <c r="D89" s="52" t="s">
        <v>170</v>
      </c>
      <c r="E89" s="52"/>
      <c r="F89" s="52" t="s">
        <v>16</v>
      </c>
      <c r="G89" s="52">
        <v>1.4E-2</v>
      </c>
      <c r="H89" s="52">
        <v>8.5000000000000006E-2</v>
      </c>
      <c r="I89" s="52">
        <v>5.0999999999999996</v>
      </c>
      <c r="J89" s="52">
        <v>496</v>
      </c>
      <c r="K89" s="52">
        <v>3.010224</v>
      </c>
    </row>
    <row r="90" spans="2:11">
      <c r="B90" s="52">
        <v>9325</v>
      </c>
      <c r="C90" s="52" t="s">
        <v>183</v>
      </c>
      <c r="D90" s="52" t="s">
        <v>184</v>
      </c>
      <c r="E90" s="52" t="s">
        <v>191</v>
      </c>
      <c r="F90" s="52" t="s">
        <v>213</v>
      </c>
      <c r="G90" s="52">
        <v>3.4000000000000002E-2</v>
      </c>
      <c r="H90" s="52">
        <v>0.14000000000000001</v>
      </c>
      <c r="I90" s="52">
        <v>5.0999999999999996</v>
      </c>
      <c r="J90" s="52">
        <v>123</v>
      </c>
      <c r="K90" s="52">
        <v>2.9859480000000009</v>
      </c>
    </row>
    <row r="91" spans="2:11">
      <c r="B91" s="52">
        <v>8836</v>
      </c>
      <c r="C91" s="52" t="s">
        <v>183</v>
      </c>
      <c r="D91" s="52" t="s">
        <v>170</v>
      </c>
      <c r="E91" s="52"/>
      <c r="F91" s="52" t="s">
        <v>16</v>
      </c>
      <c r="G91" s="52">
        <v>1.4E-2</v>
      </c>
      <c r="H91" s="52">
        <v>8.5000000000000006E-2</v>
      </c>
      <c r="I91" s="52">
        <v>5.0999999999999996</v>
      </c>
      <c r="J91" s="52">
        <v>488</v>
      </c>
      <c r="K91" s="52">
        <v>2.9616720000000001</v>
      </c>
    </row>
    <row r="92" spans="2:11">
      <c r="B92" s="52">
        <v>9317</v>
      </c>
      <c r="C92" s="52" t="s">
        <v>183</v>
      </c>
      <c r="D92" s="52" t="s">
        <v>173</v>
      </c>
      <c r="E92" s="52" t="s">
        <v>195</v>
      </c>
      <c r="F92" s="52" t="s">
        <v>16</v>
      </c>
      <c r="G92" s="52">
        <v>0.02</v>
      </c>
      <c r="H92" s="52">
        <v>9.5000000000000001E-2</v>
      </c>
      <c r="I92" s="52">
        <v>5.0999999999999996</v>
      </c>
      <c r="J92" s="52">
        <v>300</v>
      </c>
      <c r="K92" s="52">
        <v>2.9069999999999996</v>
      </c>
    </row>
    <row r="93" spans="2:11">
      <c r="B93" s="52">
        <v>9403</v>
      </c>
      <c r="C93" s="52" t="s">
        <v>183</v>
      </c>
      <c r="D93" s="52" t="s">
        <v>170</v>
      </c>
      <c r="E93" s="52"/>
      <c r="F93" s="52" t="s">
        <v>17</v>
      </c>
      <c r="G93" s="52">
        <v>1.4E-2</v>
      </c>
      <c r="H93" s="52">
        <v>8.5000000000000006E-2</v>
      </c>
      <c r="I93" s="52">
        <v>5.0999999999999996</v>
      </c>
      <c r="J93" s="52">
        <v>472</v>
      </c>
      <c r="K93" s="52">
        <v>2.8645679999999998</v>
      </c>
    </row>
    <row r="94" spans="2:11">
      <c r="B94" s="52">
        <v>8502</v>
      </c>
      <c r="C94" s="52" t="s">
        <v>183</v>
      </c>
      <c r="D94" s="52" t="s">
        <v>173</v>
      </c>
      <c r="E94" s="52"/>
      <c r="F94" s="52" t="s">
        <v>16</v>
      </c>
      <c r="G94" s="52">
        <v>0.02</v>
      </c>
      <c r="H94" s="52">
        <v>0.09</v>
      </c>
      <c r="I94" s="52">
        <v>5.0999999999999996</v>
      </c>
      <c r="J94" s="52">
        <v>312</v>
      </c>
      <c r="K94" s="52">
        <v>2.8641599999999996</v>
      </c>
    </row>
    <row r="95" spans="2:11">
      <c r="B95" s="52" t="s">
        <v>209</v>
      </c>
      <c r="C95" s="52" t="s">
        <v>200</v>
      </c>
      <c r="D95" s="52" t="s">
        <v>210</v>
      </c>
      <c r="E95" s="52"/>
      <c r="F95" s="52" t="s">
        <v>16</v>
      </c>
      <c r="G95" s="52">
        <v>3.4000000000000002E-2</v>
      </c>
      <c r="H95" s="52">
        <v>0.09</v>
      </c>
      <c r="I95" s="52">
        <v>3</v>
      </c>
      <c r="J95" s="52">
        <v>308</v>
      </c>
      <c r="K95" s="52">
        <v>2.8274400000000002</v>
      </c>
    </row>
    <row r="96" spans="2:11">
      <c r="B96" s="52" t="s">
        <v>211</v>
      </c>
      <c r="C96" s="52" t="s">
        <v>200</v>
      </c>
      <c r="D96" s="52" t="s">
        <v>210</v>
      </c>
      <c r="E96" s="52"/>
      <c r="F96" s="52" t="s">
        <v>16</v>
      </c>
      <c r="G96" s="52">
        <v>3.4000000000000002E-2</v>
      </c>
      <c r="H96" s="52">
        <v>0.09</v>
      </c>
      <c r="I96" s="52">
        <v>3</v>
      </c>
      <c r="J96" s="52">
        <v>308</v>
      </c>
      <c r="K96" s="52">
        <v>2.8274400000000002</v>
      </c>
    </row>
    <row r="97" spans="2:11">
      <c r="B97" s="52" t="s">
        <v>212</v>
      </c>
      <c r="C97" s="52" t="s">
        <v>200</v>
      </c>
      <c r="D97" s="52" t="s">
        <v>210</v>
      </c>
      <c r="E97" s="52"/>
      <c r="F97" s="52" t="s">
        <v>16</v>
      </c>
      <c r="G97" s="52">
        <v>3.4000000000000002E-2</v>
      </c>
      <c r="H97" s="52">
        <v>0.09</v>
      </c>
      <c r="I97" s="52">
        <v>3</v>
      </c>
      <c r="J97" s="52">
        <v>308</v>
      </c>
      <c r="K97" s="52">
        <v>2.8274400000000002</v>
      </c>
    </row>
    <row r="98" spans="2:11">
      <c r="B98" s="52">
        <v>4274</v>
      </c>
      <c r="C98" s="52" t="s">
        <v>183</v>
      </c>
      <c r="D98" s="52" t="s">
        <v>184</v>
      </c>
      <c r="E98" s="52" t="s">
        <v>190</v>
      </c>
      <c r="F98" s="52" t="s">
        <v>213</v>
      </c>
      <c r="G98" s="52">
        <v>0.03</v>
      </c>
      <c r="H98" s="52">
        <v>0.14000000000000001</v>
      </c>
      <c r="I98" s="52">
        <v>3</v>
      </c>
      <c r="J98" s="52">
        <v>224</v>
      </c>
      <c r="K98" s="52">
        <v>2.8224000000000005</v>
      </c>
    </row>
    <row r="99" spans="2:11">
      <c r="B99" s="52">
        <v>8250</v>
      </c>
      <c r="C99" s="52" t="s">
        <v>183</v>
      </c>
      <c r="D99" s="52" t="s">
        <v>170</v>
      </c>
      <c r="E99" s="52"/>
      <c r="F99" s="52" t="s">
        <v>16</v>
      </c>
      <c r="G99" s="52">
        <v>1.4E-2</v>
      </c>
      <c r="H99" s="52">
        <v>8.5000000000000006E-2</v>
      </c>
      <c r="I99" s="52">
        <v>5.0999999999999996</v>
      </c>
      <c r="J99" s="52">
        <v>464</v>
      </c>
      <c r="K99" s="52">
        <v>2.8160159999999999</v>
      </c>
    </row>
    <row r="100" spans="2:11">
      <c r="B100" s="52">
        <v>8687</v>
      </c>
      <c r="C100" s="52" t="s">
        <v>183</v>
      </c>
      <c r="D100" s="52" t="s">
        <v>170</v>
      </c>
      <c r="E100" s="52"/>
      <c r="F100" s="52" t="s">
        <v>16</v>
      </c>
      <c r="G100" s="52">
        <v>1.4E-2</v>
      </c>
      <c r="H100" s="52">
        <v>8.5000000000000006E-2</v>
      </c>
      <c r="I100" s="52">
        <v>5.0999999999999996</v>
      </c>
      <c r="J100" s="52">
        <v>464</v>
      </c>
      <c r="K100" s="52">
        <v>2.8160159999999999</v>
      </c>
    </row>
    <row r="101" spans="2:11">
      <c r="B101" s="52">
        <v>3530</v>
      </c>
      <c r="C101" s="52" t="s">
        <v>183</v>
      </c>
      <c r="D101" s="52" t="s">
        <v>184</v>
      </c>
      <c r="E101" s="52" t="s">
        <v>163</v>
      </c>
      <c r="F101" s="52" t="s">
        <v>213</v>
      </c>
      <c r="G101" s="52">
        <v>2.1000000000000001E-2</v>
      </c>
      <c r="H101" s="52">
        <v>9.5000000000000001E-2</v>
      </c>
      <c r="I101" s="52">
        <v>3</v>
      </c>
      <c r="J101" s="52">
        <v>468</v>
      </c>
      <c r="K101" s="52">
        <v>2.8009800000000005</v>
      </c>
    </row>
    <row r="102" spans="2:11">
      <c r="B102" s="52">
        <v>4285</v>
      </c>
      <c r="C102" s="52" t="s">
        <v>183</v>
      </c>
      <c r="D102" s="52" t="s">
        <v>184</v>
      </c>
      <c r="E102" s="52" t="s">
        <v>190</v>
      </c>
      <c r="F102" s="52" t="s">
        <v>213</v>
      </c>
      <c r="G102" s="52">
        <v>0.03</v>
      </c>
      <c r="H102" s="52">
        <v>0.14000000000000001</v>
      </c>
      <c r="I102" s="52">
        <v>3</v>
      </c>
      <c r="J102" s="52">
        <v>220</v>
      </c>
      <c r="K102" s="52">
        <v>2.7720000000000002</v>
      </c>
    </row>
    <row r="103" spans="2:11">
      <c r="B103" s="52">
        <v>7487</v>
      </c>
      <c r="C103" s="52" t="s">
        <v>183</v>
      </c>
      <c r="D103" s="52" t="s">
        <v>189</v>
      </c>
      <c r="E103" s="52"/>
      <c r="F103" s="52" t="s">
        <v>17</v>
      </c>
      <c r="G103" s="52">
        <v>2.4E-2</v>
      </c>
      <c r="H103" s="52">
        <v>0.09</v>
      </c>
      <c r="I103" s="52">
        <v>2.9</v>
      </c>
      <c r="J103" s="52">
        <v>440</v>
      </c>
      <c r="K103" s="52">
        <v>2.7561599999999999</v>
      </c>
    </row>
    <row r="104" spans="2:11">
      <c r="B104" s="52">
        <v>7491</v>
      </c>
      <c r="C104" s="52" t="s">
        <v>183</v>
      </c>
      <c r="D104" s="52" t="s">
        <v>189</v>
      </c>
      <c r="E104" s="52"/>
      <c r="F104" s="52" t="s">
        <v>17</v>
      </c>
      <c r="G104" s="52">
        <v>2.4E-2</v>
      </c>
      <c r="H104" s="52">
        <v>0.09</v>
      </c>
      <c r="I104" s="52">
        <v>2.9</v>
      </c>
      <c r="J104" s="52">
        <v>440</v>
      </c>
      <c r="K104" s="52">
        <v>2.7561599999999999</v>
      </c>
    </row>
    <row r="105" spans="2:11">
      <c r="B105" s="52">
        <v>7494</v>
      </c>
      <c r="C105" s="52" t="s">
        <v>183</v>
      </c>
      <c r="D105" s="52" t="s">
        <v>189</v>
      </c>
      <c r="E105" s="52"/>
      <c r="F105" s="52" t="s">
        <v>17</v>
      </c>
      <c r="G105" s="52">
        <v>2.4E-2</v>
      </c>
      <c r="H105" s="52">
        <v>0.09</v>
      </c>
      <c r="I105" s="52">
        <v>2.9</v>
      </c>
      <c r="J105" s="52">
        <v>440</v>
      </c>
      <c r="K105" s="52">
        <v>2.7561599999999999</v>
      </c>
    </row>
    <row r="106" spans="2:11">
      <c r="B106" s="52">
        <v>9150</v>
      </c>
      <c r="C106" s="52" t="s">
        <v>183</v>
      </c>
      <c r="D106" s="52" t="s">
        <v>173</v>
      </c>
      <c r="E106" s="52"/>
      <c r="F106" s="52" t="s">
        <v>17</v>
      </c>
      <c r="G106" s="52">
        <v>1.4E-2</v>
      </c>
      <c r="H106" s="52">
        <v>0.09</v>
      </c>
      <c r="I106" s="52">
        <v>5.0999999999999996</v>
      </c>
      <c r="J106" s="52">
        <v>424</v>
      </c>
      <c r="K106" s="52">
        <v>2.7246239999999999</v>
      </c>
    </row>
    <row r="107" spans="2:11">
      <c r="B107" s="52">
        <v>4287</v>
      </c>
      <c r="C107" s="52" t="s">
        <v>183</v>
      </c>
      <c r="D107" s="52" t="s">
        <v>184</v>
      </c>
      <c r="E107" s="52" t="s">
        <v>190</v>
      </c>
      <c r="F107" s="52" t="s">
        <v>213</v>
      </c>
      <c r="G107" s="52">
        <v>0.03</v>
      </c>
      <c r="H107" s="52">
        <v>0.14000000000000001</v>
      </c>
      <c r="I107" s="52">
        <v>3</v>
      </c>
      <c r="J107" s="52">
        <v>216</v>
      </c>
      <c r="K107" s="52">
        <v>2.7216000000000005</v>
      </c>
    </row>
    <row r="108" spans="2:11">
      <c r="B108" s="52">
        <v>8575</v>
      </c>
      <c r="C108" s="52" t="s">
        <v>183</v>
      </c>
      <c r="D108" s="52" t="s">
        <v>194</v>
      </c>
      <c r="E108" s="52"/>
      <c r="F108" s="52" t="s">
        <v>18</v>
      </c>
      <c r="G108" s="52">
        <v>4.4999999999999998E-2</v>
      </c>
      <c r="H108" s="52">
        <v>0.09</v>
      </c>
      <c r="I108" s="52">
        <v>2</v>
      </c>
      <c r="J108" s="52">
        <v>336</v>
      </c>
      <c r="K108" s="52">
        <v>2.7216</v>
      </c>
    </row>
    <row r="109" spans="2:11">
      <c r="B109" s="52">
        <v>9586</v>
      </c>
      <c r="C109" s="52" t="s">
        <v>183</v>
      </c>
      <c r="D109" s="52" t="s">
        <v>185</v>
      </c>
      <c r="E109" s="52"/>
      <c r="F109" s="52" t="s">
        <v>18</v>
      </c>
      <c r="G109" s="52">
        <v>4.4999999999999998E-2</v>
      </c>
      <c r="H109" s="52">
        <v>7.0000000000000007E-2</v>
      </c>
      <c r="I109" s="52">
        <v>5.0999999999999996</v>
      </c>
      <c r="J109" s="52">
        <v>168</v>
      </c>
      <c r="K109" s="52">
        <v>2.6989199999999998</v>
      </c>
    </row>
    <row r="110" spans="2:11">
      <c r="B110" s="52">
        <v>8129</v>
      </c>
      <c r="C110" s="52" t="s">
        <v>183</v>
      </c>
      <c r="D110" s="52" t="s">
        <v>173</v>
      </c>
      <c r="E110" s="52"/>
      <c r="F110" s="52" t="s">
        <v>17</v>
      </c>
      <c r="G110" s="52">
        <v>0.02</v>
      </c>
      <c r="H110" s="52">
        <v>0.09</v>
      </c>
      <c r="I110" s="52">
        <v>4</v>
      </c>
      <c r="J110" s="52">
        <v>372</v>
      </c>
      <c r="K110" s="52">
        <v>2.6783999999999999</v>
      </c>
    </row>
    <row r="111" spans="2:11">
      <c r="B111" s="52">
        <v>8106</v>
      </c>
      <c r="C111" s="52" t="s">
        <v>183</v>
      </c>
      <c r="D111" s="52" t="s">
        <v>170</v>
      </c>
      <c r="E111" s="52"/>
      <c r="F111" s="52" t="s">
        <v>17</v>
      </c>
      <c r="G111" s="52">
        <v>1.4E-2</v>
      </c>
      <c r="H111" s="52">
        <v>8.5000000000000006E-2</v>
      </c>
      <c r="I111" s="52">
        <v>5.0999999999999996</v>
      </c>
      <c r="J111" s="52">
        <v>440</v>
      </c>
      <c r="K111" s="52">
        <v>2.6703600000000001</v>
      </c>
    </row>
    <row r="112" spans="2:11">
      <c r="B112" s="52">
        <v>6251</v>
      </c>
      <c r="C112" s="52" t="s">
        <v>183</v>
      </c>
      <c r="D112" s="52" t="s">
        <v>189</v>
      </c>
      <c r="E112" s="52"/>
      <c r="F112" s="52" t="s">
        <v>213</v>
      </c>
      <c r="G112" s="52">
        <v>0.03</v>
      </c>
      <c r="H112" s="52">
        <v>0.14000000000000001</v>
      </c>
      <c r="I112" s="52">
        <v>3</v>
      </c>
      <c r="J112" s="52">
        <v>210</v>
      </c>
      <c r="K112" s="52">
        <v>2.6460000000000004</v>
      </c>
    </row>
    <row r="113" spans="2:11">
      <c r="B113" s="52" t="s">
        <v>196</v>
      </c>
      <c r="C113" s="52" t="s">
        <v>183</v>
      </c>
      <c r="D113" s="52" t="s">
        <v>170</v>
      </c>
      <c r="E113" s="52"/>
      <c r="F113" s="52" t="s">
        <v>16</v>
      </c>
      <c r="G113" s="52">
        <v>1.4E-2</v>
      </c>
      <c r="H113" s="52">
        <v>8.5000000000000006E-2</v>
      </c>
      <c r="I113" s="52">
        <v>5.0999999999999996</v>
      </c>
      <c r="J113" s="52">
        <v>432</v>
      </c>
      <c r="K113" s="52">
        <v>2.6218079999999997</v>
      </c>
    </row>
    <row r="114" spans="2:11">
      <c r="B114" s="52">
        <v>9306</v>
      </c>
      <c r="C114" s="52" t="s">
        <v>183</v>
      </c>
      <c r="D114" s="52" t="s">
        <v>170</v>
      </c>
      <c r="E114" s="52"/>
      <c r="F114" s="52" t="s">
        <v>17</v>
      </c>
      <c r="G114" s="52">
        <v>1.4E-2</v>
      </c>
      <c r="H114" s="52">
        <v>8.5000000000000006E-2</v>
      </c>
      <c r="I114" s="52">
        <v>4</v>
      </c>
      <c r="J114" s="52">
        <v>544</v>
      </c>
      <c r="K114" s="52">
        <v>2.5894400000000002</v>
      </c>
    </row>
    <row r="115" spans="2:11">
      <c r="B115" s="52">
        <v>9524</v>
      </c>
      <c r="C115" s="52" t="s">
        <v>183</v>
      </c>
      <c r="D115" s="52" t="s">
        <v>189</v>
      </c>
      <c r="E115" s="52"/>
      <c r="F115" s="52" t="s">
        <v>213</v>
      </c>
      <c r="G115" s="52">
        <v>3.4000000000000002E-2</v>
      </c>
      <c r="H115" s="52">
        <v>0.14000000000000001</v>
      </c>
      <c r="I115" s="52">
        <v>5.0999999999999996</v>
      </c>
      <c r="J115" s="52">
        <v>105</v>
      </c>
      <c r="K115" s="52">
        <v>2.5489800000000007</v>
      </c>
    </row>
    <row r="116" spans="2:11">
      <c r="B116" s="52">
        <v>8838</v>
      </c>
      <c r="C116" s="52" t="s">
        <v>183</v>
      </c>
      <c r="D116" s="52" t="s">
        <v>170</v>
      </c>
      <c r="E116" s="52"/>
      <c r="F116" s="52" t="s">
        <v>16</v>
      </c>
      <c r="G116" s="52">
        <v>1.4E-2</v>
      </c>
      <c r="H116" s="52">
        <v>8.5000000000000006E-2</v>
      </c>
      <c r="I116" s="52">
        <v>5.0999999999999996</v>
      </c>
      <c r="J116" s="52">
        <v>416</v>
      </c>
      <c r="K116" s="52">
        <v>2.5247039999999998</v>
      </c>
    </row>
    <row r="117" spans="2:11">
      <c r="B117" s="52">
        <v>7873</v>
      </c>
      <c r="C117" s="52" t="s">
        <v>183</v>
      </c>
      <c r="D117" s="52" t="s">
        <v>170</v>
      </c>
      <c r="E117" s="52"/>
      <c r="F117" s="52" t="s">
        <v>17</v>
      </c>
      <c r="G117" s="52">
        <v>1.4E-2</v>
      </c>
      <c r="H117" s="52">
        <v>8.5000000000000006E-2</v>
      </c>
      <c r="I117" s="52">
        <v>5.0999999999999996</v>
      </c>
      <c r="J117" s="52">
        <v>416</v>
      </c>
      <c r="K117" s="52">
        <v>2.5247039999999998</v>
      </c>
    </row>
    <row r="118" spans="2:11">
      <c r="B118" s="52">
        <v>8138</v>
      </c>
      <c r="C118" s="52" t="s">
        <v>183</v>
      </c>
      <c r="D118" s="52" t="s">
        <v>170</v>
      </c>
      <c r="E118" s="52"/>
      <c r="F118" s="52" t="s">
        <v>17</v>
      </c>
      <c r="G118" s="52">
        <v>1.4E-2</v>
      </c>
      <c r="H118" s="52">
        <v>8.5000000000000006E-2</v>
      </c>
      <c r="I118" s="52">
        <v>5.0999999999999996</v>
      </c>
      <c r="J118" s="52">
        <v>416</v>
      </c>
      <c r="K118" s="52">
        <v>2.5247039999999998</v>
      </c>
    </row>
    <row r="119" spans="2:11">
      <c r="B119" s="52">
        <v>8541</v>
      </c>
      <c r="C119" s="52" t="s">
        <v>183</v>
      </c>
      <c r="D119" s="52" t="s">
        <v>184</v>
      </c>
      <c r="E119" s="52" t="s">
        <v>191</v>
      </c>
      <c r="F119" s="52" t="s">
        <v>213</v>
      </c>
      <c r="G119" s="52">
        <v>2.7E-2</v>
      </c>
      <c r="H119" s="52">
        <v>0.14000000000000001</v>
      </c>
      <c r="I119" s="52">
        <v>2.5</v>
      </c>
      <c r="J119" s="52">
        <v>267</v>
      </c>
      <c r="K119" s="52">
        <v>2.5231500000000002</v>
      </c>
    </row>
    <row r="120" spans="2:11">
      <c r="B120" s="52">
        <v>9412</v>
      </c>
      <c r="C120" s="52" t="s">
        <v>200</v>
      </c>
      <c r="D120" s="52" t="s">
        <v>170</v>
      </c>
      <c r="E120" s="52" t="s">
        <v>192</v>
      </c>
      <c r="F120" s="52" t="s">
        <v>16</v>
      </c>
      <c r="G120" s="52">
        <v>1.4E-2</v>
      </c>
      <c r="H120" s="52">
        <v>8.5000000000000006E-2</v>
      </c>
      <c r="I120" s="52">
        <v>3</v>
      </c>
      <c r="J120" s="52">
        <v>704</v>
      </c>
      <c r="K120" s="52">
        <v>2.51328</v>
      </c>
    </row>
    <row r="121" spans="2:11">
      <c r="B121" s="52">
        <v>9414</v>
      </c>
      <c r="C121" s="52" t="s">
        <v>200</v>
      </c>
      <c r="D121" s="52" t="s">
        <v>170</v>
      </c>
      <c r="E121" s="52" t="s">
        <v>192</v>
      </c>
      <c r="F121" s="52" t="s">
        <v>16</v>
      </c>
      <c r="G121" s="52">
        <v>1.4E-2</v>
      </c>
      <c r="H121" s="52">
        <v>8.5000000000000006E-2</v>
      </c>
      <c r="I121" s="52">
        <v>3</v>
      </c>
      <c r="J121" s="52">
        <v>704</v>
      </c>
      <c r="K121" s="52">
        <v>2.51328</v>
      </c>
    </row>
    <row r="122" spans="2:11">
      <c r="B122" s="52">
        <v>9417</v>
      </c>
      <c r="C122" s="52" t="s">
        <v>200</v>
      </c>
      <c r="D122" s="52" t="s">
        <v>170</v>
      </c>
      <c r="E122" s="52"/>
      <c r="F122" s="52" t="s">
        <v>16</v>
      </c>
      <c r="G122" s="52">
        <v>1.4E-2</v>
      </c>
      <c r="H122" s="52">
        <v>8.5000000000000006E-2</v>
      </c>
      <c r="I122" s="52">
        <v>3</v>
      </c>
      <c r="J122" s="52">
        <v>704</v>
      </c>
      <c r="K122" s="52">
        <v>2.51328</v>
      </c>
    </row>
    <row r="123" spans="2:11">
      <c r="B123" s="52">
        <v>9424</v>
      </c>
      <c r="C123" s="52" t="s">
        <v>200</v>
      </c>
      <c r="D123" s="52" t="s">
        <v>170</v>
      </c>
      <c r="E123" s="52"/>
      <c r="F123" s="52" t="s">
        <v>16</v>
      </c>
      <c r="G123" s="52">
        <v>1.4E-2</v>
      </c>
      <c r="H123" s="52">
        <v>8.5000000000000006E-2</v>
      </c>
      <c r="I123" s="52">
        <v>3</v>
      </c>
      <c r="J123" s="52">
        <v>704</v>
      </c>
      <c r="K123" s="52">
        <v>2.51328</v>
      </c>
    </row>
    <row r="124" spans="2:11">
      <c r="B124" s="52">
        <v>9425</v>
      </c>
      <c r="C124" s="52" t="s">
        <v>200</v>
      </c>
      <c r="D124" s="52" t="s">
        <v>170</v>
      </c>
      <c r="E124" s="52"/>
      <c r="F124" s="52" t="s">
        <v>16</v>
      </c>
      <c r="G124" s="52">
        <v>1.4E-2</v>
      </c>
      <c r="H124" s="52">
        <v>8.5000000000000006E-2</v>
      </c>
      <c r="I124" s="52">
        <v>3</v>
      </c>
      <c r="J124" s="52">
        <v>704</v>
      </c>
      <c r="K124" s="52">
        <v>2.51328</v>
      </c>
    </row>
    <row r="125" spans="2:11">
      <c r="B125" s="52">
        <v>9429</v>
      </c>
      <c r="C125" s="52" t="s">
        <v>200</v>
      </c>
      <c r="D125" s="52" t="s">
        <v>170</v>
      </c>
      <c r="E125" s="52"/>
      <c r="F125" s="52" t="s">
        <v>16</v>
      </c>
      <c r="G125" s="52">
        <v>1.4E-2</v>
      </c>
      <c r="H125" s="52">
        <v>8.5000000000000006E-2</v>
      </c>
      <c r="I125" s="52">
        <v>3</v>
      </c>
      <c r="J125" s="52">
        <v>704</v>
      </c>
      <c r="K125" s="52">
        <v>2.51328</v>
      </c>
    </row>
    <row r="126" spans="2:11">
      <c r="B126" s="52">
        <v>9431</v>
      </c>
      <c r="C126" s="52" t="s">
        <v>200</v>
      </c>
      <c r="D126" s="52" t="s">
        <v>170</v>
      </c>
      <c r="E126" s="52"/>
      <c r="F126" s="52" t="s">
        <v>16</v>
      </c>
      <c r="G126" s="52">
        <v>1.4E-2</v>
      </c>
      <c r="H126" s="52">
        <v>8.5000000000000006E-2</v>
      </c>
      <c r="I126" s="52">
        <v>3</v>
      </c>
      <c r="J126" s="52">
        <v>704</v>
      </c>
      <c r="K126" s="52">
        <v>2.51328</v>
      </c>
    </row>
    <row r="127" spans="2:11">
      <c r="B127" s="52">
        <v>9434</v>
      </c>
      <c r="C127" s="52" t="s">
        <v>200</v>
      </c>
      <c r="D127" s="52" t="s">
        <v>170</v>
      </c>
      <c r="E127" s="52"/>
      <c r="F127" s="52" t="s">
        <v>16</v>
      </c>
      <c r="G127" s="52">
        <v>1.4E-2</v>
      </c>
      <c r="H127" s="52">
        <v>8.5000000000000006E-2</v>
      </c>
      <c r="I127" s="52">
        <v>3</v>
      </c>
      <c r="J127" s="52">
        <v>704</v>
      </c>
      <c r="K127" s="52">
        <v>2.51328</v>
      </c>
    </row>
    <row r="128" spans="2:11">
      <c r="B128" s="52">
        <v>9446</v>
      </c>
      <c r="C128" s="52" t="s">
        <v>200</v>
      </c>
      <c r="D128" s="52" t="s">
        <v>170</v>
      </c>
      <c r="E128" s="52" t="s">
        <v>192</v>
      </c>
      <c r="F128" s="52" t="s">
        <v>16</v>
      </c>
      <c r="G128" s="52">
        <v>1.4E-2</v>
      </c>
      <c r="H128" s="52">
        <v>8.5000000000000006E-2</v>
      </c>
      <c r="I128" s="52">
        <v>3</v>
      </c>
      <c r="J128" s="52">
        <v>704</v>
      </c>
      <c r="K128" s="52">
        <v>2.51328</v>
      </c>
    </row>
    <row r="129" spans="2:11">
      <c r="B129" s="52">
        <v>9447</v>
      </c>
      <c r="C129" s="52" t="s">
        <v>200</v>
      </c>
      <c r="D129" s="52" t="s">
        <v>170</v>
      </c>
      <c r="E129" s="52" t="s">
        <v>192</v>
      </c>
      <c r="F129" s="52" t="s">
        <v>16</v>
      </c>
      <c r="G129" s="52">
        <v>1.4E-2</v>
      </c>
      <c r="H129" s="52">
        <v>8.5000000000000006E-2</v>
      </c>
      <c r="I129" s="52">
        <v>3</v>
      </c>
      <c r="J129" s="52">
        <v>704</v>
      </c>
      <c r="K129" s="52">
        <v>2.51328</v>
      </c>
    </row>
    <row r="130" spans="2:11">
      <c r="B130" s="52">
        <v>9449</v>
      </c>
      <c r="C130" s="52" t="s">
        <v>200</v>
      </c>
      <c r="D130" s="52" t="s">
        <v>170</v>
      </c>
      <c r="E130" s="52" t="s">
        <v>192</v>
      </c>
      <c r="F130" s="52" t="s">
        <v>16</v>
      </c>
      <c r="G130" s="52">
        <v>1.4E-2</v>
      </c>
      <c r="H130" s="52">
        <v>8.5000000000000006E-2</v>
      </c>
      <c r="I130" s="52">
        <v>3</v>
      </c>
      <c r="J130" s="52">
        <v>704</v>
      </c>
      <c r="K130" s="52">
        <v>2.51328</v>
      </c>
    </row>
    <row r="131" spans="2:11">
      <c r="B131" s="52">
        <v>9471</v>
      </c>
      <c r="C131" s="52" t="s">
        <v>200</v>
      </c>
      <c r="D131" s="52" t="s">
        <v>170</v>
      </c>
      <c r="E131" s="52" t="s">
        <v>192</v>
      </c>
      <c r="F131" s="52" t="s">
        <v>16</v>
      </c>
      <c r="G131" s="52">
        <v>1.4E-2</v>
      </c>
      <c r="H131" s="52">
        <v>8.5000000000000006E-2</v>
      </c>
      <c r="I131" s="52">
        <v>3</v>
      </c>
      <c r="J131" s="52">
        <v>704</v>
      </c>
      <c r="K131" s="52">
        <v>2.51328</v>
      </c>
    </row>
    <row r="132" spans="2:11">
      <c r="B132" s="52">
        <v>9411</v>
      </c>
      <c r="C132" s="52" t="s">
        <v>200</v>
      </c>
      <c r="D132" s="52" t="s">
        <v>170</v>
      </c>
      <c r="E132" s="52" t="s">
        <v>192</v>
      </c>
      <c r="F132" s="52" t="s">
        <v>17</v>
      </c>
      <c r="G132" s="52">
        <v>1.4E-2</v>
      </c>
      <c r="H132" s="52">
        <v>8.5000000000000006E-2</v>
      </c>
      <c r="I132" s="52">
        <v>3</v>
      </c>
      <c r="J132" s="52">
        <v>704</v>
      </c>
      <c r="K132" s="52">
        <v>2.51328</v>
      </c>
    </row>
    <row r="133" spans="2:11">
      <c r="B133" s="52" t="s">
        <v>201</v>
      </c>
      <c r="C133" s="52" t="s">
        <v>200</v>
      </c>
      <c r="D133" s="52" t="s">
        <v>170</v>
      </c>
      <c r="E133" s="52"/>
      <c r="F133" s="52" t="s">
        <v>17</v>
      </c>
      <c r="G133" s="52">
        <v>1.4E-2</v>
      </c>
      <c r="H133" s="52">
        <v>8.5000000000000006E-2</v>
      </c>
      <c r="I133" s="52">
        <v>3</v>
      </c>
      <c r="J133" s="52">
        <v>704</v>
      </c>
      <c r="K133" s="52">
        <v>2.51328</v>
      </c>
    </row>
    <row r="134" spans="2:11">
      <c r="B134" s="52" t="s">
        <v>206</v>
      </c>
      <c r="C134" s="52" t="s">
        <v>200</v>
      </c>
      <c r="D134" s="52" t="s">
        <v>170</v>
      </c>
      <c r="E134" s="52" t="s">
        <v>192</v>
      </c>
      <c r="F134" s="52" t="s">
        <v>17</v>
      </c>
      <c r="G134" s="52">
        <v>1.4E-2</v>
      </c>
      <c r="H134" s="52">
        <v>8.5000000000000006E-2</v>
      </c>
      <c r="I134" s="52">
        <v>3</v>
      </c>
      <c r="J134" s="52">
        <v>704</v>
      </c>
      <c r="K134" s="52">
        <v>2.51328</v>
      </c>
    </row>
    <row r="135" spans="2:11">
      <c r="B135" s="52" t="s">
        <v>207</v>
      </c>
      <c r="C135" s="52" t="s">
        <v>200</v>
      </c>
      <c r="D135" s="52" t="s">
        <v>170</v>
      </c>
      <c r="E135" s="52" t="s">
        <v>192</v>
      </c>
      <c r="F135" s="52" t="s">
        <v>17</v>
      </c>
      <c r="G135" s="52">
        <v>1.4E-2</v>
      </c>
      <c r="H135" s="52">
        <v>8.5000000000000006E-2</v>
      </c>
      <c r="I135" s="52">
        <v>3</v>
      </c>
      <c r="J135" s="52">
        <v>704</v>
      </c>
      <c r="K135" s="52">
        <v>2.51328</v>
      </c>
    </row>
    <row r="136" spans="2:11">
      <c r="B136" s="52">
        <v>8057</v>
      </c>
      <c r="C136" s="52" t="s">
        <v>183</v>
      </c>
      <c r="D136" s="52" t="s">
        <v>173</v>
      </c>
      <c r="E136" s="52"/>
      <c r="F136" s="52" t="s">
        <v>17</v>
      </c>
      <c r="G136" s="52">
        <v>0.02</v>
      </c>
      <c r="H136" s="52">
        <v>0.09</v>
      </c>
      <c r="I136" s="52">
        <v>5.0999999999999996</v>
      </c>
      <c r="J136" s="52">
        <v>270</v>
      </c>
      <c r="K136" s="52">
        <v>2.4785999999999997</v>
      </c>
    </row>
    <row r="137" spans="2:11">
      <c r="B137" s="52">
        <v>9373</v>
      </c>
      <c r="C137" s="52" t="s">
        <v>183</v>
      </c>
      <c r="D137" s="52" t="s">
        <v>184</v>
      </c>
      <c r="E137" s="52" t="s">
        <v>191</v>
      </c>
      <c r="F137" s="52" t="s">
        <v>213</v>
      </c>
      <c r="G137" s="52">
        <v>3.4000000000000002E-2</v>
      </c>
      <c r="H137" s="52">
        <v>0.14000000000000001</v>
      </c>
      <c r="I137" s="52">
        <v>5.0999999999999996</v>
      </c>
      <c r="J137" s="52">
        <v>102</v>
      </c>
      <c r="K137" s="52">
        <v>2.4761520000000008</v>
      </c>
    </row>
    <row r="138" spans="2:11">
      <c r="B138" s="52">
        <v>7796</v>
      </c>
      <c r="C138" s="52" t="s">
        <v>183</v>
      </c>
      <c r="D138" s="52" t="s">
        <v>170</v>
      </c>
      <c r="E138" s="52"/>
      <c r="F138" s="52" t="s">
        <v>16</v>
      </c>
      <c r="G138" s="52">
        <v>1.4E-2</v>
      </c>
      <c r="H138" s="52">
        <v>8.5000000000000006E-2</v>
      </c>
      <c r="I138" s="52">
        <v>5.0999999999999996</v>
      </c>
      <c r="J138" s="52">
        <v>408</v>
      </c>
      <c r="K138" s="52">
        <v>2.4761519999999999</v>
      </c>
    </row>
    <row r="139" spans="2:11">
      <c r="B139" s="52">
        <v>7762</v>
      </c>
      <c r="C139" s="52" t="s">
        <v>183</v>
      </c>
      <c r="D139" s="52" t="s">
        <v>185</v>
      </c>
      <c r="E139" s="52"/>
      <c r="F139" s="52" t="s">
        <v>213</v>
      </c>
      <c r="G139" s="52">
        <v>4.4999999999999998E-2</v>
      </c>
      <c r="H139" s="52">
        <v>7.0000000000000007E-2</v>
      </c>
      <c r="I139" s="52">
        <v>5.0999999999999996</v>
      </c>
      <c r="J139" s="52">
        <v>152</v>
      </c>
      <c r="K139" s="52">
        <v>2.4418799999999998</v>
      </c>
    </row>
    <row r="140" spans="2:11">
      <c r="B140" s="52">
        <v>9421</v>
      </c>
      <c r="C140" s="52" t="s">
        <v>200</v>
      </c>
      <c r="D140" s="52" t="s">
        <v>170</v>
      </c>
      <c r="E140" s="52"/>
      <c r="F140" s="52" t="s">
        <v>16</v>
      </c>
      <c r="G140" s="52">
        <v>1.4E-2</v>
      </c>
      <c r="H140" s="52">
        <v>8.5000000000000006E-2</v>
      </c>
      <c r="I140" s="52">
        <v>2.9</v>
      </c>
      <c r="J140" s="52">
        <v>704</v>
      </c>
      <c r="K140" s="52">
        <v>2.4295040000000001</v>
      </c>
    </row>
    <row r="141" spans="2:11">
      <c r="B141" s="52">
        <v>9430</v>
      </c>
      <c r="C141" s="52" t="s">
        <v>200</v>
      </c>
      <c r="D141" s="52" t="s">
        <v>170</v>
      </c>
      <c r="E141" s="52"/>
      <c r="F141" s="52" t="s">
        <v>16</v>
      </c>
      <c r="G141" s="52">
        <v>1.4E-2</v>
      </c>
      <c r="H141" s="52">
        <v>8.5000000000000006E-2</v>
      </c>
      <c r="I141" s="52">
        <v>2.9</v>
      </c>
      <c r="J141" s="52">
        <v>704</v>
      </c>
      <c r="K141" s="52">
        <v>2.4295040000000001</v>
      </c>
    </row>
    <row r="142" spans="2:11">
      <c r="B142" s="52">
        <v>8294</v>
      </c>
      <c r="C142" s="52" t="s">
        <v>183</v>
      </c>
      <c r="D142" s="52" t="s">
        <v>170</v>
      </c>
      <c r="E142" s="52"/>
      <c r="F142" s="52" t="s">
        <v>16</v>
      </c>
      <c r="G142" s="52">
        <v>1.4E-2</v>
      </c>
      <c r="H142" s="52">
        <v>8.5000000000000006E-2</v>
      </c>
      <c r="I142" s="52">
        <v>5.0999999999999996</v>
      </c>
      <c r="J142" s="52">
        <v>400</v>
      </c>
      <c r="K142" s="52">
        <v>2.4276</v>
      </c>
    </row>
    <row r="143" spans="2:11">
      <c r="B143" s="52">
        <v>8109</v>
      </c>
      <c r="C143" s="52" t="s">
        <v>183</v>
      </c>
      <c r="D143" s="52" t="s">
        <v>170</v>
      </c>
      <c r="E143" s="52"/>
      <c r="F143" s="52" t="s">
        <v>17</v>
      </c>
      <c r="G143" s="52">
        <v>1.4E-2</v>
      </c>
      <c r="H143" s="52">
        <v>8.5000000000000006E-2</v>
      </c>
      <c r="I143" s="52">
        <v>5.0999999999999996</v>
      </c>
      <c r="J143" s="52">
        <v>400</v>
      </c>
      <c r="K143" s="52">
        <v>2.4276</v>
      </c>
    </row>
    <row r="144" spans="2:11">
      <c r="B144" s="52">
        <v>8448</v>
      </c>
      <c r="C144" s="52" t="s">
        <v>183</v>
      </c>
      <c r="D144" s="52" t="s">
        <v>170</v>
      </c>
      <c r="E144" s="52" t="s">
        <v>192</v>
      </c>
      <c r="F144" s="52" t="s">
        <v>17</v>
      </c>
      <c r="G144" s="52">
        <v>1.4E-2</v>
      </c>
      <c r="H144" s="52">
        <v>8.5000000000000006E-2</v>
      </c>
      <c r="I144" s="52">
        <v>5.0999999999999996</v>
      </c>
      <c r="J144" s="52">
        <v>400</v>
      </c>
      <c r="K144" s="52">
        <v>2.4276</v>
      </c>
    </row>
    <row r="145" spans="2:11">
      <c r="B145" s="52" t="s">
        <v>205</v>
      </c>
      <c r="C145" s="52" t="s">
        <v>200</v>
      </c>
      <c r="D145" s="52" t="s">
        <v>170</v>
      </c>
      <c r="E145" s="52"/>
      <c r="F145" s="52" t="s">
        <v>17</v>
      </c>
      <c r="G145" s="52">
        <v>1.4E-2</v>
      </c>
      <c r="H145" s="52">
        <v>8.5000000000000006E-2</v>
      </c>
      <c r="I145" s="52">
        <v>2.9</v>
      </c>
      <c r="J145" s="52">
        <v>696</v>
      </c>
      <c r="K145" s="52">
        <v>2.4018960000000003</v>
      </c>
    </row>
    <row r="146" spans="2:11">
      <c r="B146" s="52">
        <v>8975</v>
      </c>
      <c r="C146" s="52" t="s">
        <v>183</v>
      </c>
      <c r="D146" s="52" t="s">
        <v>189</v>
      </c>
      <c r="E146" s="52"/>
      <c r="F146" s="52" t="s">
        <v>213</v>
      </c>
      <c r="G146" s="52">
        <v>2.7E-2</v>
      </c>
      <c r="H146" s="52">
        <v>0.14000000000000001</v>
      </c>
      <c r="I146" s="52">
        <v>2.5</v>
      </c>
      <c r="J146" s="52">
        <v>252</v>
      </c>
      <c r="K146" s="52">
        <v>2.3814000000000002</v>
      </c>
    </row>
    <row r="147" spans="2:11">
      <c r="B147" s="52">
        <v>8863</v>
      </c>
      <c r="C147" s="52" t="s">
        <v>183</v>
      </c>
      <c r="D147" s="52" t="s">
        <v>189</v>
      </c>
      <c r="E147" s="52"/>
      <c r="F147" s="52" t="s">
        <v>213</v>
      </c>
      <c r="G147" s="52">
        <v>2.7E-2</v>
      </c>
      <c r="H147" s="52">
        <v>0.14000000000000001</v>
      </c>
      <c r="I147" s="52">
        <v>5.0999999999999996</v>
      </c>
      <c r="J147" s="52">
        <v>123</v>
      </c>
      <c r="K147" s="52">
        <v>2.371194</v>
      </c>
    </row>
    <row r="148" spans="2:11">
      <c r="B148" s="52">
        <v>9060</v>
      </c>
      <c r="C148" s="52" t="s">
        <v>183</v>
      </c>
      <c r="D148" s="52" t="s">
        <v>184</v>
      </c>
      <c r="E148" s="52" t="s">
        <v>191</v>
      </c>
      <c r="F148" s="52" t="s">
        <v>18</v>
      </c>
      <c r="G148" s="52">
        <v>4.4999999999999998E-2</v>
      </c>
      <c r="H148" s="52">
        <v>0.09</v>
      </c>
      <c r="I148" s="52">
        <v>5.0999999999999996</v>
      </c>
      <c r="J148" s="52">
        <v>114</v>
      </c>
      <c r="K148" s="52">
        <v>2.3546699999999996</v>
      </c>
    </row>
    <row r="149" spans="2:11">
      <c r="B149" s="52">
        <v>8252</v>
      </c>
      <c r="C149" s="52" t="s">
        <v>183</v>
      </c>
      <c r="D149" s="52" t="s">
        <v>173</v>
      </c>
      <c r="E149" s="52"/>
      <c r="F149" s="52" t="s">
        <v>17</v>
      </c>
      <c r="G149" s="52">
        <v>0.02</v>
      </c>
      <c r="H149" s="52">
        <v>0.09</v>
      </c>
      <c r="I149" s="52">
        <v>4</v>
      </c>
      <c r="J149" s="52">
        <v>324</v>
      </c>
      <c r="K149" s="52">
        <v>2.3327999999999998</v>
      </c>
    </row>
    <row r="150" spans="2:11">
      <c r="B150" s="52">
        <v>7851</v>
      </c>
      <c r="C150" s="52" t="s">
        <v>183</v>
      </c>
      <c r="D150" s="52" t="s">
        <v>184</v>
      </c>
      <c r="E150" s="52" t="s">
        <v>191</v>
      </c>
      <c r="F150" s="52" t="s">
        <v>213</v>
      </c>
      <c r="G150" s="52">
        <v>3.4000000000000002E-2</v>
      </c>
      <c r="H150" s="52">
        <v>0.14000000000000001</v>
      </c>
      <c r="I150" s="52">
        <v>5.0999999999999996</v>
      </c>
      <c r="J150" s="52">
        <v>96</v>
      </c>
      <c r="K150" s="52">
        <v>2.3304960000000006</v>
      </c>
    </row>
    <row r="151" spans="2:11">
      <c r="B151" s="52">
        <v>9619</v>
      </c>
      <c r="C151" s="52" t="s">
        <v>183</v>
      </c>
      <c r="D151" s="52" t="s">
        <v>187</v>
      </c>
      <c r="E151" s="52"/>
      <c r="F151" s="52" t="s">
        <v>16</v>
      </c>
      <c r="G151" s="52">
        <v>2.8000000000000001E-2</v>
      </c>
      <c r="H151" s="52">
        <v>8.5000000000000006E-2</v>
      </c>
      <c r="I151" s="52">
        <v>5.0999999999999996</v>
      </c>
      <c r="J151" s="52">
        <v>192</v>
      </c>
      <c r="K151" s="52">
        <v>2.3304960000000001</v>
      </c>
    </row>
    <row r="152" spans="2:11">
      <c r="B152" s="52">
        <v>8745</v>
      </c>
      <c r="C152" s="52" t="s">
        <v>183</v>
      </c>
      <c r="D152" s="52" t="s">
        <v>173</v>
      </c>
      <c r="E152" s="52"/>
      <c r="F152" s="52" t="s">
        <v>16</v>
      </c>
      <c r="G152" s="52">
        <v>0.02</v>
      </c>
      <c r="H152" s="52">
        <v>0.09</v>
      </c>
      <c r="I152" s="52">
        <v>4</v>
      </c>
      <c r="J152" s="52">
        <v>318</v>
      </c>
      <c r="K152" s="52">
        <v>2.2896000000000001</v>
      </c>
    </row>
    <row r="153" spans="2:11">
      <c r="B153" s="52">
        <v>9410</v>
      </c>
      <c r="C153" s="52" t="s">
        <v>200</v>
      </c>
      <c r="D153" s="52" t="s">
        <v>170</v>
      </c>
      <c r="E153" s="52" t="s">
        <v>192</v>
      </c>
      <c r="F153" s="52" t="s">
        <v>16</v>
      </c>
      <c r="G153" s="52">
        <v>1.4E-2</v>
      </c>
      <c r="H153" s="52">
        <v>8.5000000000000006E-2</v>
      </c>
      <c r="I153" s="52">
        <v>3</v>
      </c>
      <c r="J153" s="52">
        <v>640</v>
      </c>
      <c r="K153" s="52">
        <v>2.2848000000000002</v>
      </c>
    </row>
    <row r="154" spans="2:11">
      <c r="B154" s="52">
        <v>9443</v>
      </c>
      <c r="C154" s="52" t="s">
        <v>200</v>
      </c>
      <c r="D154" s="52" t="s">
        <v>170</v>
      </c>
      <c r="E154" s="52" t="s">
        <v>192</v>
      </c>
      <c r="F154" s="52" t="s">
        <v>16</v>
      </c>
      <c r="G154" s="52">
        <v>1.4E-2</v>
      </c>
      <c r="H154" s="52">
        <v>8.5000000000000006E-2</v>
      </c>
      <c r="I154" s="52">
        <v>3</v>
      </c>
      <c r="J154" s="52">
        <v>640</v>
      </c>
      <c r="K154" s="52">
        <v>2.2848000000000002</v>
      </c>
    </row>
    <row r="155" spans="2:11">
      <c r="B155" s="52">
        <v>9454</v>
      </c>
      <c r="C155" s="52" t="s">
        <v>200</v>
      </c>
      <c r="D155" s="52" t="s">
        <v>170</v>
      </c>
      <c r="E155" s="52" t="s">
        <v>192</v>
      </c>
      <c r="F155" s="52" t="s">
        <v>16</v>
      </c>
      <c r="G155" s="52">
        <v>1.4E-2</v>
      </c>
      <c r="H155" s="52">
        <v>8.5000000000000006E-2</v>
      </c>
      <c r="I155" s="52">
        <v>3</v>
      </c>
      <c r="J155" s="52">
        <v>640</v>
      </c>
      <c r="K155" s="52">
        <v>2.2848000000000002</v>
      </c>
    </row>
    <row r="156" spans="2:11">
      <c r="B156" s="52">
        <v>6148</v>
      </c>
      <c r="C156" s="52" t="s">
        <v>183</v>
      </c>
      <c r="D156" s="52" t="s">
        <v>189</v>
      </c>
      <c r="E156" s="52"/>
      <c r="F156" s="52" t="s">
        <v>213</v>
      </c>
      <c r="G156" s="52">
        <v>0.03</v>
      </c>
      <c r="H156" s="52">
        <v>0.14000000000000001</v>
      </c>
      <c r="I156" s="52">
        <v>3</v>
      </c>
      <c r="J156" s="52">
        <v>180</v>
      </c>
      <c r="K156" s="52">
        <v>2.2680000000000002</v>
      </c>
    </row>
    <row r="157" spans="2:11">
      <c r="B157" s="52">
        <v>9629</v>
      </c>
      <c r="C157" s="52" t="s">
        <v>183</v>
      </c>
      <c r="D157" s="52" t="s">
        <v>189</v>
      </c>
      <c r="E157" s="52"/>
      <c r="F157" s="52" t="s">
        <v>213</v>
      </c>
      <c r="G157" s="52">
        <v>3.4000000000000002E-2</v>
      </c>
      <c r="H157" s="52">
        <v>0.14000000000000001</v>
      </c>
      <c r="I157" s="52">
        <v>2.5</v>
      </c>
      <c r="J157" s="52">
        <v>189</v>
      </c>
      <c r="K157" s="52">
        <v>2.2491000000000003</v>
      </c>
    </row>
    <row r="158" spans="2:11">
      <c r="B158" s="52">
        <v>8692</v>
      </c>
      <c r="C158" s="52" t="s">
        <v>183</v>
      </c>
      <c r="D158" s="52" t="s">
        <v>170</v>
      </c>
      <c r="E158" s="52"/>
      <c r="F158" s="52" t="s">
        <v>16</v>
      </c>
      <c r="G158" s="52">
        <v>1.4E-2</v>
      </c>
      <c r="H158" s="52">
        <v>8.5000000000000006E-2</v>
      </c>
      <c r="I158" s="52">
        <v>5.0999999999999996</v>
      </c>
      <c r="J158" s="52">
        <v>368</v>
      </c>
      <c r="K158" s="52">
        <v>2.2333919999999998</v>
      </c>
    </row>
    <row r="159" spans="2:11">
      <c r="B159" s="52">
        <v>7437</v>
      </c>
      <c r="C159" s="52" t="s">
        <v>183</v>
      </c>
      <c r="D159" s="52" t="s">
        <v>170</v>
      </c>
      <c r="E159" s="52"/>
      <c r="F159" s="52" t="s">
        <v>17</v>
      </c>
      <c r="G159" s="52">
        <v>1.4E-2</v>
      </c>
      <c r="H159" s="52">
        <v>8.5000000000000006E-2</v>
      </c>
      <c r="I159" s="52">
        <v>5.0999999999999996</v>
      </c>
      <c r="J159" s="52">
        <v>368</v>
      </c>
      <c r="K159" s="52">
        <v>2.2333919999999998</v>
      </c>
    </row>
    <row r="160" spans="2:11">
      <c r="B160" s="52">
        <v>9115</v>
      </c>
      <c r="C160" s="52" t="s">
        <v>183</v>
      </c>
      <c r="D160" s="52" t="s">
        <v>173</v>
      </c>
      <c r="E160" s="52"/>
      <c r="F160" s="52" t="s">
        <v>213</v>
      </c>
      <c r="G160" s="52">
        <v>0.02</v>
      </c>
      <c r="H160" s="52">
        <v>0.115</v>
      </c>
      <c r="I160" s="52">
        <v>2.5</v>
      </c>
      <c r="J160" s="52">
        <v>384</v>
      </c>
      <c r="K160" s="52">
        <v>2.2080000000000002</v>
      </c>
    </row>
    <row r="161" spans="2:11">
      <c r="B161" s="52" t="s">
        <v>198</v>
      </c>
      <c r="C161" s="52" t="s">
        <v>183</v>
      </c>
      <c r="D161" s="52" t="s">
        <v>189</v>
      </c>
      <c r="E161" s="52"/>
      <c r="F161" s="52" t="s">
        <v>213</v>
      </c>
      <c r="G161" s="52">
        <v>0.03</v>
      </c>
      <c r="H161" s="52">
        <v>0.14000000000000001</v>
      </c>
      <c r="I161" s="52">
        <v>2.5</v>
      </c>
      <c r="J161" s="52">
        <v>210</v>
      </c>
      <c r="K161" s="52">
        <v>2.2050000000000005</v>
      </c>
    </row>
    <row r="162" spans="2:11">
      <c r="B162" s="52">
        <v>8342</v>
      </c>
      <c r="C162" s="52" t="s">
        <v>183</v>
      </c>
      <c r="D162" s="52" t="s">
        <v>185</v>
      </c>
      <c r="E162" s="52"/>
      <c r="F162" s="52" t="s">
        <v>213</v>
      </c>
      <c r="G162" s="52">
        <v>4.4999999999999998E-2</v>
      </c>
      <c r="H162" s="52">
        <v>7.0000000000000007E-2</v>
      </c>
      <c r="I162" s="52">
        <v>5.0999999999999996</v>
      </c>
      <c r="J162" s="52">
        <v>136</v>
      </c>
      <c r="K162" s="52">
        <v>2.1848399999999999</v>
      </c>
    </row>
    <row r="163" spans="2:11">
      <c r="B163" s="52">
        <v>9319</v>
      </c>
      <c r="C163" s="52" t="s">
        <v>183</v>
      </c>
      <c r="D163" s="52" t="s">
        <v>189</v>
      </c>
      <c r="E163" s="52"/>
      <c r="F163" s="52" t="s">
        <v>213</v>
      </c>
      <c r="G163" s="52">
        <v>2.7E-2</v>
      </c>
      <c r="H163" s="52">
        <v>0.14000000000000001</v>
      </c>
      <c r="I163" s="52">
        <v>2.5</v>
      </c>
      <c r="J163" s="52">
        <v>231</v>
      </c>
      <c r="K163" s="52">
        <v>2.1829499999999999</v>
      </c>
    </row>
    <row r="164" spans="2:11">
      <c r="B164" s="52">
        <v>9377</v>
      </c>
      <c r="C164" s="52" t="s">
        <v>183</v>
      </c>
      <c r="D164" s="52" t="s">
        <v>189</v>
      </c>
      <c r="E164" s="52"/>
      <c r="F164" s="52" t="s">
        <v>213</v>
      </c>
      <c r="G164" s="52">
        <v>2.7E-2</v>
      </c>
      <c r="H164" s="52">
        <v>0.14000000000000001</v>
      </c>
      <c r="I164" s="52">
        <v>2.5</v>
      </c>
      <c r="J164" s="52">
        <v>231</v>
      </c>
      <c r="K164" s="52">
        <v>2.1829499999999999</v>
      </c>
    </row>
    <row r="165" spans="2:11">
      <c r="B165" s="52">
        <v>8286</v>
      </c>
      <c r="C165" s="52" t="s">
        <v>183</v>
      </c>
      <c r="D165" s="52" t="s">
        <v>173</v>
      </c>
      <c r="E165" s="52"/>
      <c r="F165" s="52" t="s">
        <v>17</v>
      </c>
      <c r="G165" s="52">
        <v>0.02</v>
      </c>
      <c r="H165" s="52">
        <v>0.09</v>
      </c>
      <c r="I165" s="52">
        <v>5.0999999999999996</v>
      </c>
      <c r="J165" s="52">
        <v>234</v>
      </c>
      <c r="K165" s="52">
        <v>2.1481199999999996</v>
      </c>
    </row>
    <row r="166" spans="2:11">
      <c r="B166" s="52">
        <v>9607</v>
      </c>
      <c r="C166" s="52" t="s">
        <v>183</v>
      </c>
      <c r="D166" s="52" t="s">
        <v>173</v>
      </c>
      <c r="E166" s="52" t="s">
        <v>199</v>
      </c>
      <c r="F166" s="52" t="s">
        <v>18</v>
      </c>
      <c r="G166" s="52">
        <v>2.4E-2</v>
      </c>
      <c r="H166" s="52">
        <v>6.8000000000000005E-2</v>
      </c>
      <c r="I166" s="52">
        <v>5.0999999999999996</v>
      </c>
      <c r="J166" s="52">
        <v>252</v>
      </c>
      <c r="K166" s="52">
        <v>2.0974464000000004</v>
      </c>
    </row>
    <row r="167" spans="2:11">
      <c r="B167" s="52">
        <v>7519</v>
      </c>
      <c r="C167" s="52" t="s">
        <v>183</v>
      </c>
      <c r="D167" s="52" t="s">
        <v>170</v>
      </c>
      <c r="E167" s="52"/>
      <c r="F167" s="52" t="s">
        <v>16</v>
      </c>
      <c r="G167" s="52">
        <v>1.4E-2</v>
      </c>
      <c r="H167" s="52">
        <v>8.5000000000000006E-2</v>
      </c>
      <c r="I167" s="52">
        <v>5.0999999999999996</v>
      </c>
      <c r="J167" s="52">
        <v>344</v>
      </c>
      <c r="K167" s="52">
        <v>2.087736</v>
      </c>
    </row>
    <row r="168" spans="2:11">
      <c r="B168" s="52">
        <v>8450</v>
      </c>
      <c r="C168" s="52" t="s">
        <v>183</v>
      </c>
      <c r="D168" s="52" t="s">
        <v>170</v>
      </c>
      <c r="E168" s="52" t="s">
        <v>192</v>
      </c>
      <c r="F168" s="52" t="s">
        <v>16</v>
      </c>
      <c r="G168" s="52">
        <v>1.4E-2</v>
      </c>
      <c r="H168" s="52">
        <v>8.5000000000000006E-2</v>
      </c>
      <c r="I168" s="52">
        <v>5.0999999999999996</v>
      </c>
      <c r="J168" s="52">
        <v>344</v>
      </c>
      <c r="K168" s="52">
        <v>2.087736</v>
      </c>
    </row>
    <row r="169" spans="2:11">
      <c r="B169" s="52">
        <v>9229</v>
      </c>
      <c r="C169" s="52" t="s">
        <v>183</v>
      </c>
      <c r="D169" s="52" t="s">
        <v>187</v>
      </c>
      <c r="E169" s="52"/>
      <c r="F169" s="52" t="s">
        <v>17</v>
      </c>
      <c r="G169" s="52">
        <v>2.8000000000000001E-2</v>
      </c>
      <c r="H169" s="52">
        <v>8.5000000000000006E-2</v>
      </c>
      <c r="I169" s="52">
        <v>5.0999999999999996</v>
      </c>
      <c r="J169" s="52">
        <v>172</v>
      </c>
      <c r="K169" s="52">
        <v>2.087736</v>
      </c>
    </row>
    <row r="170" spans="2:11">
      <c r="B170" s="52">
        <v>4943</v>
      </c>
      <c r="C170" s="52" t="s">
        <v>183</v>
      </c>
      <c r="D170" s="52" t="s">
        <v>184</v>
      </c>
      <c r="E170" s="52" t="s">
        <v>191</v>
      </c>
      <c r="F170" s="52" t="s">
        <v>213</v>
      </c>
      <c r="G170" s="52">
        <v>0.03</v>
      </c>
      <c r="H170" s="52">
        <v>0.14000000000000001</v>
      </c>
      <c r="I170" s="52">
        <v>5</v>
      </c>
      <c r="J170" s="52">
        <v>99</v>
      </c>
      <c r="K170" s="52">
        <v>2.0790000000000006</v>
      </c>
    </row>
    <row r="171" spans="2:11">
      <c r="B171" s="52">
        <v>7497</v>
      </c>
      <c r="C171" s="52" t="s">
        <v>183</v>
      </c>
      <c r="D171" s="52" t="s">
        <v>189</v>
      </c>
      <c r="E171" s="52"/>
      <c r="F171" s="52" t="s">
        <v>17</v>
      </c>
      <c r="G171" s="52">
        <v>2.4E-2</v>
      </c>
      <c r="H171" s="52">
        <v>0.09</v>
      </c>
      <c r="I171" s="52">
        <v>2.9</v>
      </c>
      <c r="J171" s="52">
        <v>330</v>
      </c>
      <c r="K171" s="52">
        <v>2.0671200000000001</v>
      </c>
    </row>
    <row r="172" spans="2:11">
      <c r="B172" s="52">
        <v>9057</v>
      </c>
      <c r="C172" s="52" t="s">
        <v>183</v>
      </c>
      <c r="D172" s="52" t="s">
        <v>184</v>
      </c>
      <c r="E172" s="52" t="s">
        <v>191</v>
      </c>
      <c r="F172" s="52" t="s">
        <v>213</v>
      </c>
      <c r="G172" s="52">
        <v>4.4999999999999998E-2</v>
      </c>
      <c r="H172" s="52">
        <v>0.09</v>
      </c>
      <c r="I172" s="52">
        <v>5.0999999999999996</v>
      </c>
      <c r="J172" s="52">
        <v>100</v>
      </c>
      <c r="K172" s="52">
        <v>2.0654999999999997</v>
      </c>
    </row>
    <row r="173" spans="2:11">
      <c r="B173" s="52">
        <v>9577</v>
      </c>
      <c r="C173" s="52" t="s">
        <v>183</v>
      </c>
      <c r="D173" s="52" t="s">
        <v>173</v>
      </c>
      <c r="E173" s="52" t="s">
        <v>199</v>
      </c>
      <c r="F173" s="52" t="s">
        <v>18</v>
      </c>
      <c r="G173" s="52">
        <v>2.4E-2</v>
      </c>
      <c r="H173" s="52">
        <v>6.8000000000000005E-2</v>
      </c>
      <c r="I173" s="52">
        <v>4</v>
      </c>
      <c r="J173" s="52">
        <v>312</v>
      </c>
      <c r="K173" s="52">
        <v>2.0367360000000003</v>
      </c>
    </row>
    <row r="174" spans="2:11">
      <c r="B174" s="52">
        <v>3691</v>
      </c>
      <c r="C174" s="52" t="s">
        <v>183</v>
      </c>
      <c r="D174" s="52" t="s">
        <v>184</v>
      </c>
      <c r="E174" s="52" t="s">
        <v>163</v>
      </c>
      <c r="F174" s="52" t="s">
        <v>213</v>
      </c>
      <c r="G174" s="52">
        <v>0.03</v>
      </c>
      <c r="H174" s="52">
        <v>0.14000000000000001</v>
      </c>
      <c r="I174" s="52">
        <v>5</v>
      </c>
      <c r="J174" s="52">
        <v>96</v>
      </c>
      <c r="K174" s="52">
        <v>2.0160000000000005</v>
      </c>
    </row>
    <row r="175" spans="2:11">
      <c r="B175" s="52">
        <v>9524</v>
      </c>
      <c r="C175" s="52" t="s">
        <v>183</v>
      </c>
      <c r="D175" s="52" t="s">
        <v>189</v>
      </c>
      <c r="E175" s="52"/>
      <c r="F175" s="52" t="s">
        <v>213</v>
      </c>
      <c r="G175" s="52">
        <v>3.4000000000000002E-2</v>
      </c>
      <c r="H175" s="52">
        <v>0.14000000000000001</v>
      </c>
      <c r="I175" s="52">
        <v>2.5</v>
      </c>
      <c r="J175" s="52">
        <v>168</v>
      </c>
      <c r="K175" s="52">
        <v>1.9992000000000005</v>
      </c>
    </row>
    <row r="176" spans="2:11">
      <c r="B176" s="52">
        <v>8809</v>
      </c>
      <c r="C176" s="52" t="s">
        <v>186</v>
      </c>
      <c r="D176" s="52" t="s">
        <v>170</v>
      </c>
      <c r="E176" s="52"/>
      <c r="F176" s="52" t="s">
        <v>16</v>
      </c>
      <c r="G176" s="52">
        <v>1.4E-2</v>
      </c>
      <c r="H176" s="52">
        <v>8.5000000000000006E-2</v>
      </c>
      <c r="I176" s="52">
        <v>3</v>
      </c>
      <c r="J176" s="52">
        <v>560</v>
      </c>
      <c r="K176" s="52">
        <v>1.9992000000000001</v>
      </c>
    </row>
    <row r="177" spans="2:11">
      <c r="B177" s="52">
        <v>8747</v>
      </c>
      <c r="C177" s="52" t="s">
        <v>183</v>
      </c>
      <c r="D177" s="52" t="s">
        <v>173</v>
      </c>
      <c r="E177" s="52"/>
      <c r="F177" s="52" t="s">
        <v>17</v>
      </c>
      <c r="G177" s="52">
        <v>0.02</v>
      </c>
      <c r="H177" s="52">
        <v>0.09</v>
      </c>
      <c r="I177" s="52">
        <v>5.0999999999999996</v>
      </c>
      <c r="J177" s="52">
        <v>216</v>
      </c>
      <c r="K177" s="52">
        <v>1.9828799999999998</v>
      </c>
    </row>
    <row r="178" spans="2:11">
      <c r="B178" s="52">
        <v>8566</v>
      </c>
      <c r="C178" s="52" t="s">
        <v>183</v>
      </c>
      <c r="D178" s="52" t="s">
        <v>194</v>
      </c>
      <c r="E178" s="52"/>
      <c r="F178" s="52" t="s">
        <v>18</v>
      </c>
      <c r="G178" s="52">
        <v>4.4999999999999998E-2</v>
      </c>
      <c r="H178" s="52">
        <v>0.09</v>
      </c>
      <c r="I178" s="52">
        <v>2</v>
      </c>
      <c r="J178" s="52">
        <v>242</v>
      </c>
      <c r="K178" s="52">
        <v>1.9601999999999999</v>
      </c>
    </row>
    <row r="179" spans="2:11">
      <c r="B179" s="52">
        <v>8569</v>
      </c>
      <c r="C179" s="52" t="s">
        <v>183</v>
      </c>
      <c r="D179" s="52" t="s">
        <v>194</v>
      </c>
      <c r="E179" s="52"/>
      <c r="F179" s="52" t="s">
        <v>18</v>
      </c>
      <c r="G179" s="52">
        <v>4.4999999999999998E-2</v>
      </c>
      <c r="H179" s="52">
        <v>0.09</v>
      </c>
      <c r="I179" s="52">
        <v>2</v>
      </c>
      <c r="J179" s="52">
        <v>242</v>
      </c>
      <c r="K179" s="52">
        <v>1.9601999999999999</v>
      </c>
    </row>
    <row r="180" spans="2:11">
      <c r="B180" s="52">
        <v>9554</v>
      </c>
      <c r="C180" s="52" t="s">
        <v>183</v>
      </c>
      <c r="D180" s="52" t="s">
        <v>189</v>
      </c>
      <c r="E180" s="52"/>
      <c r="F180" s="52" t="s">
        <v>213</v>
      </c>
      <c r="G180" s="52">
        <v>2.4E-2</v>
      </c>
      <c r="H180" s="52">
        <v>0.14000000000000001</v>
      </c>
      <c r="I180" s="52">
        <v>2.5</v>
      </c>
      <c r="J180" s="52">
        <v>232</v>
      </c>
      <c r="K180" s="52">
        <v>1.9488000000000003</v>
      </c>
    </row>
    <row r="181" spans="2:11">
      <c r="B181" s="52">
        <v>9548</v>
      </c>
      <c r="C181" s="52" t="s">
        <v>183</v>
      </c>
      <c r="D181" s="52" t="s">
        <v>184</v>
      </c>
      <c r="E181" s="52" t="s">
        <v>250</v>
      </c>
      <c r="F181" s="52" t="s">
        <v>213</v>
      </c>
      <c r="G181" s="52">
        <v>2.4E-2</v>
      </c>
      <c r="H181" s="52">
        <v>0.14000000000000001</v>
      </c>
      <c r="I181" s="52">
        <v>2.5</v>
      </c>
      <c r="J181" s="52">
        <v>228</v>
      </c>
      <c r="K181" s="52">
        <v>1.9152000000000002</v>
      </c>
    </row>
    <row r="182" spans="2:11">
      <c r="B182" s="52" t="s">
        <v>246</v>
      </c>
      <c r="C182" s="52" t="s">
        <v>183</v>
      </c>
      <c r="D182" s="52" t="s">
        <v>170</v>
      </c>
      <c r="E182" s="52"/>
      <c r="F182" s="52" t="s">
        <v>16</v>
      </c>
      <c r="G182" s="52">
        <v>1.4E-2</v>
      </c>
      <c r="H182" s="52">
        <v>8.5000000000000006E-2</v>
      </c>
      <c r="I182" s="52">
        <v>5.0999999999999996</v>
      </c>
      <c r="J182" s="52">
        <v>312</v>
      </c>
      <c r="K182" s="52">
        <v>1.8935279999999999</v>
      </c>
    </row>
    <row r="183" spans="2:11">
      <c r="B183" s="52">
        <v>9527</v>
      </c>
      <c r="C183" s="52" t="s">
        <v>183</v>
      </c>
      <c r="D183" s="52" t="s">
        <v>170</v>
      </c>
      <c r="E183" s="52"/>
      <c r="F183" s="52" t="s">
        <v>17</v>
      </c>
      <c r="G183" s="52">
        <v>1.4E-2</v>
      </c>
      <c r="H183" s="52">
        <v>8.5000000000000006E-2</v>
      </c>
      <c r="I183" s="52">
        <v>5.0999999999999996</v>
      </c>
      <c r="J183" s="52">
        <v>312</v>
      </c>
      <c r="K183" s="52">
        <v>1.8935279999999999</v>
      </c>
    </row>
    <row r="184" spans="2:11">
      <c r="B184" s="52">
        <v>8502</v>
      </c>
      <c r="C184" s="52" t="s">
        <v>183</v>
      </c>
      <c r="D184" s="52" t="s">
        <v>173</v>
      </c>
      <c r="E184" s="52"/>
      <c r="F184" s="52" t="s">
        <v>17</v>
      </c>
      <c r="G184" s="52">
        <v>0.02</v>
      </c>
      <c r="H184" s="52">
        <v>0.09</v>
      </c>
      <c r="I184" s="52">
        <v>5.0999999999999996</v>
      </c>
      <c r="J184" s="52">
        <v>204</v>
      </c>
      <c r="K184" s="52">
        <v>1.8727199999999997</v>
      </c>
    </row>
    <row r="185" spans="2:11">
      <c r="B185" s="52">
        <v>9415</v>
      </c>
      <c r="C185" s="52" t="s">
        <v>200</v>
      </c>
      <c r="D185" s="52" t="s">
        <v>170</v>
      </c>
      <c r="E185" s="52" t="s">
        <v>192</v>
      </c>
      <c r="F185" s="52" t="s">
        <v>17</v>
      </c>
      <c r="G185" s="52">
        <v>1.4E-2</v>
      </c>
      <c r="H185" s="52">
        <v>8.5000000000000006E-2</v>
      </c>
      <c r="I185" s="52">
        <v>3</v>
      </c>
      <c r="J185" s="52">
        <v>520</v>
      </c>
      <c r="K185" s="52">
        <v>1.8564000000000001</v>
      </c>
    </row>
    <row r="186" spans="2:11">
      <c r="B186" s="52">
        <v>8268</v>
      </c>
      <c r="C186" s="52" t="s">
        <v>183</v>
      </c>
      <c r="D186" s="52" t="s">
        <v>170</v>
      </c>
      <c r="E186" s="52"/>
      <c r="F186" s="52" t="s">
        <v>17</v>
      </c>
      <c r="G186" s="52">
        <v>1.4E-2</v>
      </c>
      <c r="H186" s="52">
        <v>8.5000000000000006E-2</v>
      </c>
      <c r="I186" s="52">
        <v>5.0999999999999996</v>
      </c>
      <c r="J186" s="52">
        <v>304</v>
      </c>
      <c r="K186" s="52">
        <v>1.8449759999999999</v>
      </c>
    </row>
    <row r="187" spans="2:11">
      <c r="B187" s="52">
        <v>9406</v>
      </c>
      <c r="C187" s="52" t="s">
        <v>183</v>
      </c>
      <c r="D187" s="52" t="s">
        <v>170</v>
      </c>
      <c r="E187" s="52"/>
      <c r="F187" s="52" t="s">
        <v>16</v>
      </c>
      <c r="G187" s="52">
        <v>1.4E-2</v>
      </c>
      <c r="H187" s="52">
        <v>8.5000000000000006E-2</v>
      </c>
      <c r="I187" s="52">
        <v>4</v>
      </c>
      <c r="J187" s="52">
        <v>384</v>
      </c>
      <c r="K187" s="52">
        <v>1.8278400000000001</v>
      </c>
    </row>
    <row r="188" spans="2:11">
      <c r="B188" s="52">
        <v>8363</v>
      </c>
      <c r="C188" s="52" t="s">
        <v>186</v>
      </c>
      <c r="D188" s="52" t="s">
        <v>170</v>
      </c>
      <c r="E188" s="52"/>
      <c r="F188" s="52" t="s">
        <v>16</v>
      </c>
      <c r="G188" s="52">
        <v>1.4E-2</v>
      </c>
      <c r="H188" s="52">
        <v>8.5000000000000006E-2</v>
      </c>
      <c r="I188" s="52">
        <v>3</v>
      </c>
      <c r="J188" s="52">
        <v>504</v>
      </c>
      <c r="K188" s="52">
        <v>1.7992800000000002</v>
      </c>
    </row>
    <row r="189" spans="2:11">
      <c r="B189" s="52">
        <v>7666</v>
      </c>
      <c r="C189" s="52" t="s">
        <v>183</v>
      </c>
      <c r="D189" s="52" t="s">
        <v>170</v>
      </c>
      <c r="E189" s="52"/>
      <c r="F189" s="52" t="s">
        <v>17</v>
      </c>
      <c r="G189" s="52">
        <v>1.4E-2</v>
      </c>
      <c r="H189" s="52">
        <v>8.5000000000000006E-2</v>
      </c>
      <c r="I189" s="52">
        <v>3</v>
      </c>
      <c r="J189" s="52">
        <v>504</v>
      </c>
      <c r="K189" s="52">
        <v>1.7992800000000002</v>
      </c>
    </row>
    <row r="190" spans="2:11">
      <c r="B190" s="52">
        <v>8278</v>
      </c>
      <c r="C190" s="52" t="s">
        <v>183</v>
      </c>
      <c r="D190" s="52" t="s">
        <v>170</v>
      </c>
      <c r="E190" s="52"/>
      <c r="F190" s="52" t="s">
        <v>17</v>
      </c>
      <c r="G190" s="52">
        <v>1.4E-2</v>
      </c>
      <c r="H190" s="52">
        <v>8.5000000000000006E-2</v>
      </c>
      <c r="I190" s="52">
        <v>5.0999999999999996</v>
      </c>
      <c r="J190" s="52">
        <v>296</v>
      </c>
      <c r="K190" s="52">
        <v>1.796424</v>
      </c>
    </row>
    <row r="191" spans="2:11">
      <c r="B191" s="52">
        <v>8295</v>
      </c>
      <c r="C191" s="52" t="s">
        <v>183</v>
      </c>
      <c r="D191" s="52" t="s">
        <v>170</v>
      </c>
      <c r="E191" s="52"/>
      <c r="F191" s="52" t="s">
        <v>17</v>
      </c>
      <c r="G191" s="52">
        <v>1.4E-2</v>
      </c>
      <c r="H191" s="52">
        <v>8.5000000000000006E-2</v>
      </c>
      <c r="I191" s="52">
        <v>5.0999999999999996</v>
      </c>
      <c r="J191" s="52">
        <v>296</v>
      </c>
      <c r="K191" s="52">
        <v>1.796424</v>
      </c>
    </row>
    <row r="192" spans="2:11">
      <c r="B192" s="52">
        <v>8831</v>
      </c>
      <c r="C192" s="52" t="s">
        <v>183</v>
      </c>
      <c r="D192" s="52" t="s">
        <v>187</v>
      </c>
      <c r="E192" s="52"/>
      <c r="F192" s="52" t="s">
        <v>17</v>
      </c>
      <c r="G192" s="52">
        <v>2.4E-2</v>
      </c>
      <c r="H192" s="52">
        <v>8.5000000000000006E-2</v>
      </c>
      <c r="I192" s="52">
        <v>2</v>
      </c>
      <c r="J192" s="52">
        <v>440</v>
      </c>
      <c r="K192" s="52">
        <v>1.7952000000000001</v>
      </c>
    </row>
    <row r="193" spans="2:11">
      <c r="B193" s="52">
        <v>9554</v>
      </c>
      <c r="C193" s="52" t="s">
        <v>183</v>
      </c>
      <c r="D193" s="52" t="s">
        <v>189</v>
      </c>
      <c r="E193" s="52"/>
      <c r="F193" s="52" t="s">
        <v>213</v>
      </c>
      <c r="G193" s="52">
        <v>2.4E-2</v>
      </c>
      <c r="H193" s="52">
        <v>0.14000000000000001</v>
      </c>
      <c r="I193" s="52">
        <v>5.0999999999999996</v>
      </c>
      <c r="J193" s="52">
        <v>104</v>
      </c>
      <c r="K193" s="52">
        <v>1.7821440000000002</v>
      </c>
    </row>
    <row r="194" spans="2:11">
      <c r="B194" s="52">
        <v>9548</v>
      </c>
      <c r="C194" s="52" t="s">
        <v>183</v>
      </c>
      <c r="D194" s="52" t="s">
        <v>184</v>
      </c>
      <c r="E194" s="52" t="s">
        <v>250</v>
      </c>
      <c r="F194" s="52" t="s">
        <v>213</v>
      </c>
      <c r="G194" s="52">
        <v>2.4E-2</v>
      </c>
      <c r="H194" s="52">
        <v>0.14000000000000001</v>
      </c>
      <c r="I194" s="52">
        <v>5.0999999999999996</v>
      </c>
      <c r="J194" s="52">
        <v>104</v>
      </c>
      <c r="K194" s="52">
        <v>1.7821440000000002</v>
      </c>
    </row>
    <row r="195" spans="2:11">
      <c r="B195" s="52">
        <v>9055</v>
      </c>
      <c r="C195" s="52" t="s">
        <v>183</v>
      </c>
      <c r="D195" s="52" t="s">
        <v>184</v>
      </c>
      <c r="E195" s="52" t="s">
        <v>191</v>
      </c>
      <c r="F195" s="52" t="s">
        <v>18</v>
      </c>
      <c r="G195" s="52">
        <v>4.4999999999999998E-2</v>
      </c>
      <c r="H195" s="52">
        <v>0.09</v>
      </c>
      <c r="I195" s="52">
        <v>2</v>
      </c>
      <c r="J195" s="52">
        <v>220</v>
      </c>
      <c r="K195" s="52">
        <v>1.7819999999999998</v>
      </c>
    </row>
    <row r="196" spans="2:11">
      <c r="B196" s="52">
        <v>9228</v>
      </c>
      <c r="C196" s="52" t="s">
        <v>183</v>
      </c>
      <c r="D196" s="52" t="s">
        <v>173</v>
      </c>
      <c r="E196" s="52"/>
      <c r="F196" s="52" t="s">
        <v>16</v>
      </c>
      <c r="G196" s="52">
        <v>1.4E-2</v>
      </c>
      <c r="H196" s="52">
        <v>0.09</v>
      </c>
      <c r="I196" s="52">
        <v>4</v>
      </c>
      <c r="J196" s="52">
        <v>352</v>
      </c>
      <c r="K196" s="52">
        <v>1.7740800000000001</v>
      </c>
    </row>
    <row r="197" spans="2:11">
      <c r="B197" s="52">
        <v>9231</v>
      </c>
      <c r="C197" s="52" t="s">
        <v>183</v>
      </c>
      <c r="D197" s="52" t="s">
        <v>189</v>
      </c>
      <c r="E197" s="52"/>
      <c r="F197" s="52" t="s">
        <v>213</v>
      </c>
      <c r="G197" s="52">
        <v>0.03</v>
      </c>
      <c r="H197" s="52">
        <v>0.14000000000000001</v>
      </c>
      <c r="I197" s="52">
        <v>2.5</v>
      </c>
      <c r="J197" s="52">
        <v>168</v>
      </c>
      <c r="K197" s="52">
        <v>1.7640000000000005</v>
      </c>
    </row>
    <row r="198" spans="2:11">
      <c r="B198" s="52">
        <v>9355</v>
      </c>
      <c r="C198" s="52" t="s">
        <v>183</v>
      </c>
      <c r="D198" s="52" t="s">
        <v>173</v>
      </c>
      <c r="E198" s="52" t="s">
        <v>199</v>
      </c>
      <c r="F198" s="52" t="s">
        <v>17</v>
      </c>
      <c r="G198" s="52">
        <v>0.02</v>
      </c>
      <c r="H198" s="52">
        <v>9.5000000000000001E-2</v>
      </c>
      <c r="I198" s="52">
        <v>5.0999999999999996</v>
      </c>
      <c r="J198" s="52">
        <v>180</v>
      </c>
      <c r="K198" s="52">
        <v>1.7441999999999998</v>
      </c>
    </row>
    <row r="199" spans="2:11">
      <c r="B199" s="52">
        <v>9404</v>
      </c>
      <c r="C199" s="52" t="s">
        <v>183</v>
      </c>
      <c r="D199" s="52" t="s">
        <v>170</v>
      </c>
      <c r="E199" s="52"/>
      <c r="F199" s="52" t="s">
        <v>16</v>
      </c>
      <c r="G199" s="52">
        <v>1.4E-2</v>
      </c>
      <c r="H199" s="52">
        <v>8.5000000000000006E-2</v>
      </c>
      <c r="I199" s="52">
        <v>4</v>
      </c>
      <c r="J199" s="52">
        <v>360</v>
      </c>
      <c r="K199" s="52">
        <v>1.7136</v>
      </c>
    </row>
    <row r="200" spans="2:11">
      <c r="B200" s="52">
        <v>9127</v>
      </c>
      <c r="C200" s="52" t="s">
        <v>183</v>
      </c>
      <c r="D200" s="52" t="s">
        <v>173</v>
      </c>
      <c r="E200" s="52"/>
      <c r="F200" s="52" t="s">
        <v>16</v>
      </c>
      <c r="G200" s="52">
        <v>1.4E-2</v>
      </c>
      <c r="H200" s="52">
        <v>0.09</v>
      </c>
      <c r="I200" s="52">
        <v>5.0999999999999996</v>
      </c>
      <c r="J200" s="52">
        <v>264</v>
      </c>
      <c r="K200" s="52">
        <v>1.6964639999999997</v>
      </c>
    </row>
    <row r="201" spans="2:11">
      <c r="B201" s="52">
        <v>9389</v>
      </c>
      <c r="C201" s="52" t="s">
        <v>200</v>
      </c>
      <c r="D201" s="52" t="s">
        <v>170</v>
      </c>
      <c r="E201" s="52" t="s">
        <v>192</v>
      </c>
      <c r="F201" s="52" t="s">
        <v>16</v>
      </c>
      <c r="G201" s="52">
        <v>1.4E-2</v>
      </c>
      <c r="H201" s="52">
        <v>8.5000000000000006E-2</v>
      </c>
      <c r="I201" s="52">
        <v>3</v>
      </c>
      <c r="J201" s="52">
        <v>472</v>
      </c>
      <c r="K201" s="52">
        <v>1.6850400000000001</v>
      </c>
    </row>
    <row r="202" spans="2:11">
      <c r="B202" s="52" t="s">
        <v>197</v>
      </c>
      <c r="C202" s="52" t="s">
        <v>183</v>
      </c>
      <c r="D202" s="52" t="s">
        <v>173</v>
      </c>
      <c r="E202" s="52"/>
      <c r="F202" s="52" t="s">
        <v>16</v>
      </c>
      <c r="G202" s="52">
        <v>0.02</v>
      </c>
      <c r="H202" s="52">
        <v>0.09</v>
      </c>
      <c r="I202" s="52">
        <v>3</v>
      </c>
      <c r="J202" s="52">
        <v>312</v>
      </c>
      <c r="K202" s="52">
        <v>1.6848000000000001</v>
      </c>
    </row>
    <row r="203" spans="2:11">
      <c r="B203" s="52">
        <v>8304</v>
      </c>
      <c r="C203" s="52" t="s">
        <v>183</v>
      </c>
      <c r="D203" s="52" t="s">
        <v>173</v>
      </c>
      <c r="E203" s="52"/>
      <c r="F203" s="52" t="s">
        <v>17</v>
      </c>
      <c r="G203" s="52">
        <v>0.02</v>
      </c>
      <c r="H203" s="52">
        <v>0.09</v>
      </c>
      <c r="I203" s="52">
        <v>4</v>
      </c>
      <c r="J203" s="52">
        <v>234</v>
      </c>
      <c r="K203" s="52">
        <v>1.6847999999999999</v>
      </c>
    </row>
    <row r="204" spans="2:11">
      <c r="B204" s="52">
        <v>9450</v>
      </c>
      <c r="C204" s="52" t="s">
        <v>200</v>
      </c>
      <c r="D204" s="52" t="s">
        <v>170</v>
      </c>
      <c r="E204" s="52" t="s">
        <v>192</v>
      </c>
      <c r="F204" s="52" t="s">
        <v>16</v>
      </c>
      <c r="G204" s="52">
        <v>1.4E-2</v>
      </c>
      <c r="H204" s="52">
        <v>8.5000000000000006E-2</v>
      </c>
      <c r="I204" s="52">
        <v>2.9</v>
      </c>
      <c r="J204" s="52">
        <v>488</v>
      </c>
      <c r="K204" s="52">
        <v>1.684088</v>
      </c>
    </row>
    <row r="205" spans="2:11">
      <c r="B205" s="52">
        <v>7930</v>
      </c>
      <c r="C205" s="52" t="s">
        <v>183</v>
      </c>
      <c r="D205" s="52" t="s">
        <v>187</v>
      </c>
      <c r="E205" s="52"/>
      <c r="F205" s="52" t="s">
        <v>17</v>
      </c>
      <c r="G205" s="52">
        <v>2.4E-2</v>
      </c>
      <c r="H205" s="52">
        <v>8.5000000000000006E-2</v>
      </c>
      <c r="I205" s="52">
        <v>2.5</v>
      </c>
      <c r="J205" s="52">
        <v>330</v>
      </c>
      <c r="K205" s="52">
        <v>1.6830000000000001</v>
      </c>
    </row>
    <row r="206" spans="2:11">
      <c r="B206" s="52">
        <v>8541</v>
      </c>
      <c r="C206" s="52" t="s">
        <v>183</v>
      </c>
      <c r="D206" s="52" t="s">
        <v>184</v>
      </c>
      <c r="E206" s="52" t="s">
        <v>191</v>
      </c>
      <c r="F206" s="52" t="s">
        <v>213</v>
      </c>
      <c r="G206" s="52">
        <v>2.7E-2</v>
      </c>
      <c r="H206" s="52">
        <v>0.14000000000000001</v>
      </c>
      <c r="I206" s="52">
        <v>5.0999999999999996</v>
      </c>
      <c r="J206" s="52">
        <v>87</v>
      </c>
      <c r="K206" s="52">
        <v>1.6771860000000001</v>
      </c>
    </row>
    <row r="207" spans="2:11">
      <c r="B207" s="52">
        <v>7574</v>
      </c>
      <c r="C207" s="52" t="s">
        <v>183</v>
      </c>
      <c r="D207" s="52" t="s">
        <v>184</v>
      </c>
      <c r="E207" s="52" t="s">
        <v>191</v>
      </c>
      <c r="F207" s="52" t="s">
        <v>213</v>
      </c>
      <c r="G207" s="52">
        <v>0.03</v>
      </c>
      <c r="H207" s="52">
        <v>0.14000000000000001</v>
      </c>
      <c r="I207" s="52">
        <v>5.0999999999999996</v>
      </c>
      <c r="J207" s="52">
        <v>78</v>
      </c>
      <c r="K207" s="52">
        <v>1.67076</v>
      </c>
    </row>
    <row r="208" spans="2:11">
      <c r="B208" s="52">
        <v>8461</v>
      </c>
      <c r="C208" s="52" t="s">
        <v>183</v>
      </c>
      <c r="D208" s="52" t="s">
        <v>170</v>
      </c>
      <c r="E208" s="52"/>
      <c r="F208" s="52" t="s">
        <v>17</v>
      </c>
      <c r="G208" s="52">
        <v>1.4E-2</v>
      </c>
      <c r="H208" s="52">
        <v>8.5000000000000006E-2</v>
      </c>
      <c r="I208" s="52">
        <v>3</v>
      </c>
      <c r="J208" s="52">
        <v>464</v>
      </c>
      <c r="K208" s="52">
        <v>1.6564800000000002</v>
      </c>
    </row>
    <row r="209" spans="2:11">
      <c r="B209" s="52">
        <v>8256</v>
      </c>
      <c r="C209" s="52" t="s">
        <v>183</v>
      </c>
      <c r="D209" s="52" t="s">
        <v>170</v>
      </c>
      <c r="E209" s="52"/>
      <c r="F209" s="52" t="s">
        <v>17</v>
      </c>
      <c r="G209" s="52">
        <v>1.4E-2</v>
      </c>
      <c r="H209" s="52">
        <v>8.5000000000000006E-2</v>
      </c>
      <c r="I209" s="52">
        <v>5.0999999999999996</v>
      </c>
      <c r="J209" s="52">
        <v>272</v>
      </c>
      <c r="K209" s="52">
        <v>1.650768</v>
      </c>
    </row>
    <row r="210" spans="2:11">
      <c r="B210" s="52">
        <v>9423</v>
      </c>
      <c r="C210" s="52" t="s">
        <v>183</v>
      </c>
      <c r="D210" s="52" t="s">
        <v>170</v>
      </c>
      <c r="E210" s="52"/>
      <c r="F210" s="52" t="s">
        <v>17</v>
      </c>
      <c r="G210" s="52">
        <v>1.4E-2</v>
      </c>
      <c r="H210" s="52">
        <v>8.5000000000000006E-2</v>
      </c>
      <c r="I210" s="52">
        <v>3</v>
      </c>
      <c r="J210" s="52">
        <v>448</v>
      </c>
      <c r="K210" s="52">
        <v>1.5993600000000001</v>
      </c>
    </row>
    <row r="211" spans="2:11">
      <c r="B211" s="52">
        <v>9399</v>
      </c>
      <c r="C211" s="52" t="s">
        <v>183</v>
      </c>
      <c r="D211" s="52" t="s">
        <v>173</v>
      </c>
      <c r="E211" s="52" t="s">
        <v>247</v>
      </c>
      <c r="F211" s="52" t="s">
        <v>213</v>
      </c>
      <c r="G211" s="52">
        <v>0.02</v>
      </c>
      <c r="H211" s="52">
        <v>0.115</v>
      </c>
      <c r="I211" s="52">
        <v>2.5</v>
      </c>
      <c r="J211" s="52">
        <v>276</v>
      </c>
      <c r="K211" s="52">
        <v>1.587</v>
      </c>
    </row>
    <row r="212" spans="2:11">
      <c r="B212" s="52">
        <v>9325</v>
      </c>
      <c r="C212" s="52" t="s">
        <v>183</v>
      </c>
      <c r="D212" s="52" t="s">
        <v>184</v>
      </c>
      <c r="E212" s="52" t="s">
        <v>191</v>
      </c>
      <c r="F212" s="52" t="s">
        <v>213</v>
      </c>
      <c r="G212" s="52">
        <v>3.4000000000000002E-2</v>
      </c>
      <c r="H212" s="52">
        <v>0.14000000000000001</v>
      </c>
      <c r="I212" s="52">
        <v>3</v>
      </c>
      <c r="J212" s="52">
        <v>111</v>
      </c>
      <c r="K212" s="52">
        <v>1.5850800000000005</v>
      </c>
    </row>
    <row r="213" spans="2:11">
      <c r="B213" s="52">
        <v>9093</v>
      </c>
      <c r="C213" s="52" t="s">
        <v>186</v>
      </c>
      <c r="D213" s="52" t="s">
        <v>170</v>
      </c>
      <c r="E213" s="52"/>
      <c r="F213" s="52" t="s">
        <v>16</v>
      </c>
      <c r="G213" s="52">
        <v>1.4E-2</v>
      </c>
      <c r="H213" s="52">
        <v>8.5000000000000006E-2</v>
      </c>
      <c r="I213" s="52">
        <v>3</v>
      </c>
      <c r="J213" s="52">
        <v>440</v>
      </c>
      <c r="K213" s="52">
        <v>1.5708000000000002</v>
      </c>
    </row>
    <row r="214" spans="2:11">
      <c r="B214" s="52" t="s">
        <v>208</v>
      </c>
      <c r="C214" s="52" t="s">
        <v>200</v>
      </c>
      <c r="D214" s="52" t="s">
        <v>170</v>
      </c>
      <c r="E214" s="52" t="s">
        <v>192</v>
      </c>
      <c r="F214" s="52" t="s">
        <v>17</v>
      </c>
      <c r="G214" s="52">
        <v>1.4E-2</v>
      </c>
      <c r="H214" s="52">
        <v>8.5000000000000006E-2</v>
      </c>
      <c r="I214" s="52">
        <v>3</v>
      </c>
      <c r="J214" s="52">
        <v>440</v>
      </c>
      <c r="K214" s="52">
        <v>1.5708000000000002</v>
      </c>
    </row>
    <row r="215" spans="2:11">
      <c r="B215" s="52">
        <v>8044</v>
      </c>
      <c r="C215" s="52" t="s">
        <v>183</v>
      </c>
      <c r="D215" s="52" t="s">
        <v>170</v>
      </c>
      <c r="E215" s="52"/>
      <c r="F215" s="52" t="s">
        <v>17</v>
      </c>
      <c r="G215" s="52">
        <v>1.4E-2</v>
      </c>
      <c r="H215" s="52">
        <v>8.5000000000000006E-2</v>
      </c>
      <c r="I215" s="52">
        <v>5.0999999999999996</v>
      </c>
      <c r="J215" s="52">
        <v>256</v>
      </c>
      <c r="K215" s="52">
        <v>1.5536639999999999</v>
      </c>
    </row>
    <row r="216" spans="2:11">
      <c r="B216" s="52">
        <v>9095</v>
      </c>
      <c r="C216" s="52" t="s">
        <v>186</v>
      </c>
      <c r="D216" s="52" t="s">
        <v>170</v>
      </c>
      <c r="E216" s="52"/>
      <c r="F216" s="52" t="s">
        <v>16</v>
      </c>
      <c r="G216" s="52">
        <v>1.4E-2</v>
      </c>
      <c r="H216" s="52">
        <v>8.5000000000000006E-2</v>
      </c>
      <c r="I216" s="52">
        <v>2.5</v>
      </c>
      <c r="J216" s="52">
        <v>512</v>
      </c>
      <c r="K216" s="52">
        <v>1.5232000000000001</v>
      </c>
    </row>
    <row r="217" spans="2:11">
      <c r="B217" s="52">
        <v>7909</v>
      </c>
      <c r="C217" s="52" t="s">
        <v>183</v>
      </c>
      <c r="D217" s="52" t="s">
        <v>170</v>
      </c>
      <c r="E217" s="52"/>
      <c r="F217" s="52" t="s">
        <v>17</v>
      </c>
      <c r="G217" s="52">
        <v>1.4E-2</v>
      </c>
      <c r="H217" s="52">
        <v>8.5000000000000006E-2</v>
      </c>
      <c r="I217" s="52">
        <v>5.0999999999999996</v>
      </c>
      <c r="J217" s="52">
        <v>248</v>
      </c>
      <c r="K217" s="52">
        <v>1.505112</v>
      </c>
    </row>
    <row r="218" spans="2:11">
      <c r="B218" s="52">
        <v>3772</v>
      </c>
      <c r="C218" s="52" t="s">
        <v>183</v>
      </c>
      <c r="D218" s="52" t="s">
        <v>187</v>
      </c>
      <c r="E218" s="52"/>
      <c r="F218" s="52" t="s">
        <v>17</v>
      </c>
      <c r="G218" s="52">
        <v>4.4999999999999998E-2</v>
      </c>
      <c r="H218" s="52">
        <v>8.5000000000000006E-2</v>
      </c>
      <c r="I218" s="52">
        <v>5</v>
      </c>
      <c r="J218" s="52">
        <v>78</v>
      </c>
      <c r="K218" s="52">
        <v>1.4917500000000001</v>
      </c>
    </row>
    <row r="219" spans="2:11">
      <c r="B219" s="52">
        <v>9413</v>
      </c>
      <c r="C219" s="52" t="s">
        <v>183</v>
      </c>
      <c r="D219" s="52" t="s">
        <v>170</v>
      </c>
      <c r="E219" s="52"/>
      <c r="F219" s="52" t="s">
        <v>16</v>
      </c>
      <c r="G219" s="52">
        <v>1.4E-2</v>
      </c>
      <c r="H219" s="52">
        <v>8.5000000000000006E-2</v>
      </c>
      <c r="I219" s="52">
        <v>4</v>
      </c>
      <c r="J219" s="52">
        <v>312</v>
      </c>
      <c r="K219" s="52">
        <v>1.4851200000000002</v>
      </c>
    </row>
    <row r="220" spans="2:11">
      <c r="B220" s="52">
        <v>8252</v>
      </c>
      <c r="C220" s="52" t="s">
        <v>183</v>
      </c>
      <c r="D220" s="52" t="s">
        <v>173</v>
      </c>
      <c r="E220" s="52"/>
      <c r="F220" s="52" t="s">
        <v>16</v>
      </c>
      <c r="G220" s="52">
        <v>0.02</v>
      </c>
      <c r="H220" s="52">
        <v>0.09</v>
      </c>
      <c r="I220" s="52">
        <v>4</v>
      </c>
      <c r="J220" s="52">
        <v>204</v>
      </c>
      <c r="K220" s="52">
        <v>1.4687999999999999</v>
      </c>
    </row>
    <row r="221" spans="2:11">
      <c r="B221" s="52">
        <v>8935</v>
      </c>
      <c r="C221" s="52" t="s">
        <v>183</v>
      </c>
      <c r="D221" s="52" t="s">
        <v>173</v>
      </c>
      <c r="E221" s="52"/>
      <c r="F221" s="52" t="s">
        <v>17</v>
      </c>
      <c r="G221" s="52">
        <v>0.02</v>
      </c>
      <c r="H221" s="52">
        <v>0.09</v>
      </c>
      <c r="I221" s="52">
        <v>4</v>
      </c>
      <c r="J221" s="52">
        <v>204</v>
      </c>
      <c r="K221" s="52">
        <v>1.4687999999999999</v>
      </c>
    </row>
    <row r="222" spans="2:11">
      <c r="B222" s="52">
        <v>7902</v>
      </c>
      <c r="C222" s="52" t="s">
        <v>183</v>
      </c>
      <c r="D222" s="52" t="s">
        <v>184</v>
      </c>
      <c r="E222" s="52" t="s">
        <v>191</v>
      </c>
      <c r="F222" s="52" t="s">
        <v>213</v>
      </c>
      <c r="G222" s="52">
        <v>3.4000000000000002E-2</v>
      </c>
      <c r="H222" s="52">
        <v>0.14000000000000001</v>
      </c>
      <c r="I222" s="52">
        <v>5.0999999999999996</v>
      </c>
      <c r="J222" s="52">
        <v>60</v>
      </c>
      <c r="K222" s="52">
        <v>1.4565600000000003</v>
      </c>
    </row>
    <row r="223" spans="2:11">
      <c r="B223" s="52">
        <v>8449</v>
      </c>
      <c r="C223" s="52" t="s">
        <v>183</v>
      </c>
      <c r="D223" s="52" t="s">
        <v>170</v>
      </c>
      <c r="E223" s="52" t="s">
        <v>192</v>
      </c>
      <c r="F223" s="52" t="s">
        <v>16</v>
      </c>
      <c r="G223" s="52">
        <v>1.4E-2</v>
      </c>
      <c r="H223" s="52">
        <v>8.5000000000000006E-2</v>
      </c>
      <c r="I223" s="52">
        <v>4</v>
      </c>
      <c r="J223" s="52">
        <v>304</v>
      </c>
      <c r="K223" s="52">
        <v>1.4470400000000001</v>
      </c>
    </row>
    <row r="224" spans="2:11">
      <c r="B224" s="52">
        <v>6159</v>
      </c>
      <c r="C224" s="52" t="s">
        <v>183</v>
      </c>
      <c r="D224" s="52" t="s">
        <v>189</v>
      </c>
      <c r="E224" s="52"/>
      <c r="F224" s="52" t="s">
        <v>213</v>
      </c>
      <c r="G224" s="52">
        <v>0.03</v>
      </c>
      <c r="H224" s="52">
        <v>0.14000000000000001</v>
      </c>
      <c r="I224" s="52">
        <v>3</v>
      </c>
      <c r="J224" s="52">
        <v>114</v>
      </c>
      <c r="K224" s="52">
        <v>1.4364000000000001</v>
      </c>
    </row>
    <row r="225" spans="2:11">
      <c r="B225" s="52">
        <v>6187</v>
      </c>
      <c r="C225" s="52" t="s">
        <v>183</v>
      </c>
      <c r="D225" s="52" t="s">
        <v>184</v>
      </c>
      <c r="E225" s="52" t="s">
        <v>191</v>
      </c>
      <c r="F225" s="52" t="s">
        <v>213</v>
      </c>
      <c r="G225" s="52">
        <v>0.03</v>
      </c>
      <c r="H225" s="52">
        <v>0.14000000000000001</v>
      </c>
      <c r="I225" s="52">
        <v>5.0999999999999996</v>
      </c>
      <c r="J225" s="52">
        <v>66</v>
      </c>
      <c r="K225" s="52">
        <v>1.4137200000000001</v>
      </c>
    </row>
    <row r="226" spans="2:11">
      <c r="B226" s="52">
        <v>9526</v>
      </c>
      <c r="C226" s="52" t="s">
        <v>183</v>
      </c>
      <c r="D226" s="52" t="s">
        <v>189</v>
      </c>
      <c r="E226" s="52"/>
      <c r="F226" s="52" t="s">
        <v>213</v>
      </c>
      <c r="G226" s="52">
        <v>3.4000000000000002E-2</v>
      </c>
      <c r="H226" s="52">
        <v>0.14000000000000001</v>
      </c>
      <c r="I226" s="52">
        <v>5.0999999999999996</v>
      </c>
      <c r="J226" s="52">
        <v>57</v>
      </c>
      <c r="K226" s="52">
        <v>1.3837320000000004</v>
      </c>
    </row>
    <row r="227" spans="2:11">
      <c r="B227" s="52">
        <v>9349</v>
      </c>
      <c r="C227" s="52" t="s">
        <v>183</v>
      </c>
      <c r="D227" s="52" t="s">
        <v>173</v>
      </c>
      <c r="E227" s="52" t="s">
        <v>199</v>
      </c>
      <c r="F227" s="52" t="s">
        <v>213</v>
      </c>
      <c r="G227" s="52">
        <v>0.02</v>
      </c>
      <c r="H227" s="52">
        <v>9.5000000000000001E-2</v>
      </c>
      <c r="I227" s="52">
        <v>2.5</v>
      </c>
      <c r="J227" s="52">
        <v>288</v>
      </c>
      <c r="K227" s="52">
        <v>1.3679999999999999</v>
      </c>
    </row>
    <row r="228" spans="2:11">
      <c r="B228" s="52">
        <v>9625</v>
      </c>
      <c r="C228" s="52" t="s">
        <v>183</v>
      </c>
      <c r="D228" s="52" t="s">
        <v>189</v>
      </c>
      <c r="E228" s="52"/>
      <c r="F228" s="52" t="s">
        <v>213</v>
      </c>
      <c r="G228" s="52">
        <v>3.4000000000000002E-2</v>
      </c>
      <c r="H228" s="52">
        <v>0.14000000000000001</v>
      </c>
      <c r="I228" s="52">
        <v>2.5</v>
      </c>
      <c r="J228" s="52">
        <v>114</v>
      </c>
      <c r="K228" s="52">
        <v>1.3566000000000003</v>
      </c>
    </row>
    <row r="229" spans="2:11">
      <c r="B229" s="52">
        <v>7902</v>
      </c>
      <c r="C229" s="52" t="s">
        <v>183</v>
      </c>
      <c r="D229" s="52" t="s">
        <v>184</v>
      </c>
      <c r="E229" s="52" t="s">
        <v>191</v>
      </c>
      <c r="F229" s="52" t="s">
        <v>213</v>
      </c>
      <c r="G229" s="52">
        <v>3.4000000000000002E-2</v>
      </c>
      <c r="H229" s="52">
        <v>0.14000000000000001</v>
      </c>
      <c r="I229" s="52">
        <v>2.5</v>
      </c>
      <c r="J229" s="52">
        <v>114</v>
      </c>
      <c r="K229" s="52">
        <v>1.3566000000000003</v>
      </c>
    </row>
    <row r="230" spans="2:11">
      <c r="B230" s="52">
        <v>9373</v>
      </c>
      <c r="C230" s="52" t="s">
        <v>183</v>
      </c>
      <c r="D230" s="52" t="s">
        <v>184</v>
      </c>
      <c r="E230" s="52" t="s">
        <v>191</v>
      </c>
      <c r="F230" s="52" t="s">
        <v>213</v>
      </c>
      <c r="G230" s="52">
        <v>3.4000000000000002E-2</v>
      </c>
      <c r="H230" s="52">
        <v>0.14000000000000001</v>
      </c>
      <c r="I230" s="52">
        <v>2.5</v>
      </c>
      <c r="J230" s="52">
        <v>114</v>
      </c>
      <c r="K230" s="52">
        <v>1.3566000000000003</v>
      </c>
    </row>
    <row r="231" spans="2:11">
      <c r="B231" s="52">
        <v>9416</v>
      </c>
      <c r="C231" s="52" t="s">
        <v>200</v>
      </c>
      <c r="D231" s="52" t="s">
        <v>170</v>
      </c>
      <c r="E231" s="52" t="s">
        <v>192</v>
      </c>
      <c r="F231" s="52" t="s">
        <v>16</v>
      </c>
      <c r="G231" s="52">
        <v>1.4E-2</v>
      </c>
      <c r="H231" s="52">
        <v>8.5000000000000006E-2</v>
      </c>
      <c r="I231" s="52">
        <v>2.9</v>
      </c>
      <c r="J231" s="52">
        <v>392</v>
      </c>
      <c r="K231" s="52">
        <v>1.352792</v>
      </c>
    </row>
    <row r="232" spans="2:11">
      <c r="B232" s="52">
        <v>8304</v>
      </c>
      <c r="C232" s="52" t="s">
        <v>183</v>
      </c>
      <c r="D232" s="52" t="s">
        <v>173</v>
      </c>
      <c r="E232" s="52"/>
      <c r="F232" s="52" t="s">
        <v>16</v>
      </c>
      <c r="G232" s="52">
        <v>0.02</v>
      </c>
      <c r="H232" s="52">
        <v>0.09</v>
      </c>
      <c r="I232" s="52">
        <v>4</v>
      </c>
      <c r="J232" s="52">
        <v>186</v>
      </c>
      <c r="K232" s="52">
        <v>1.3391999999999999</v>
      </c>
    </row>
    <row r="233" spans="2:11">
      <c r="B233" s="52">
        <v>8745</v>
      </c>
      <c r="C233" s="52" t="s">
        <v>183</v>
      </c>
      <c r="D233" s="52" t="s">
        <v>173</v>
      </c>
      <c r="E233" s="52"/>
      <c r="F233" s="52" t="s">
        <v>17</v>
      </c>
      <c r="G233" s="52">
        <v>0.02</v>
      </c>
      <c r="H233" s="52">
        <v>0.09</v>
      </c>
      <c r="I233" s="52">
        <v>4</v>
      </c>
      <c r="J233" s="52">
        <v>186</v>
      </c>
      <c r="K233" s="52">
        <v>1.3391999999999999</v>
      </c>
    </row>
    <row r="234" spans="2:11">
      <c r="B234" s="52">
        <v>8441</v>
      </c>
      <c r="C234" s="52" t="s">
        <v>183</v>
      </c>
      <c r="D234" s="52" t="s">
        <v>173</v>
      </c>
      <c r="E234" s="52"/>
      <c r="F234" s="52" t="s">
        <v>16</v>
      </c>
      <c r="G234" s="52">
        <v>0.02</v>
      </c>
      <c r="H234" s="52">
        <v>0.09</v>
      </c>
      <c r="I234" s="52">
        <v>5.0999999999999996</v>
      </c>
      <c r="J234" s="52">
        <v>144</v>
      </c>
      <c r="K234" s="52">
        <v>1.3219199999999998</v>
      </c>
    </row>
    <row r="235" spans="2:11">
      <c r="B235" s="52">
        <v>8746</v>
      </c>
      <c r="C235" s="52" t="s">
        <v>183</v>
      </c>
      <c r="D235" s="52" t="s">
        <v>173</v>
      </c>
      <c r="E235" s="52"/>
      <c r="F235" s="52" t="s">
        <v>16</v>
      </c>
      <c r="G235" s="52">
        <v>0.02</v>
      </c>
      <c r="H235" s="52">
        <v>0.09</v>
      </c>
      <c r="I235" s="52">
        <v>5.0999999999999996</v>
      </c>
      <c r="J235" s="52">
        <v>144</v>
      </c>
      <c r="K235" s="52">
        <v>1.3219199999999998</v>
      </c>
    </row>
    <row r="236" spans="2:11">
      <c r="B236" s="52">
        <v>8935</v>
      </c>
      <c r="C236" s="52" t="s">
        <v>183</v>
      </c>
      <c r="D236" s="52" t="s">
        <v>173</v>
      </c>
      <c r="E236" s="52"/>
      <c r="F236" s="52" t="s">
        <v>16</v>
      </c>
      <c r="G236" s="52">
        <v>0.02</v>
      </c>
      <c r="H236" s="52">
        <v>0.09</v>
      </c>
      <c r="I236" s="52">
        <v>4</v>
      </c>
      <c r="J236" s="52">
        <v>180</v>
      </c>
      <c r="K236" s="52">
        <v>1.296</v>
      </c>
    </row>
    <row r="237" spans="2:11">
      <c r="B237" s="52">
        <v>9347</v>
      </c>
      <c r="C237" s="52" t="s">
        <v>183</v>
      </c>
      <c r="D237" s="52" t="s">
        <v>173</v>
      </c>
      <c r="E237" s="52" t="s">
        <v>199</v>
      </c>
      <c r="F237" s="52" t="s">
        <v>17</v>
      </c>
      <c r="G237" s="52">
        <v>0.02</v>
      </c>
      <c r="H237" s="52">
        <v>9.5000000000000001E-2</v>
      </c>
      <c r="I237" s="52">
        <v>5.0999999999999996</v>
      </c>
      <c r="J237" s="52">
        <v>132</v>
      </c>
      <c r="K237" s="52">
        <v>1.2790799999999998</v>
      </c>
    </row>
    <row r="238" spans="2:11">
      <c r="B238" s="52">
        <v>9060</v>
      </c>
      <c r="C238" s="52" t="s">
        <v>183</v>
      </c>
      <c r="D238" s="52" t="s">
        <v>184</v>
      </c>
      <c r="E238" s="52" t="s">
        <v>191</v>
      </c>
      <c r="F238" s="52" t="s">
        <v>18</v>
      </c>
      <c r="G238" s="52">
        <v>4.4999999999999998E-2</v>
      </c>
      <c r="H238" s="52">
        <v>0.09</v>
      </c>
      <c r="I238" s="52">
        <v>2.5</v>
      </c>
      <c r="J238" s="52">
        <v>126</v>
      </c>
      <c r="K238" s="52">
        <v>1.2757499999999997</v>
      </c>
    </row>
    <row r="239" spans="2:11">
      <c r="B239" s="52">
        <v>9426</v>
      </c>
      <c r="C239" s="52" t="s">
        <v>200</v>
      </c>
      <c r="D239" s="52" t="s">
        <v>170</v>
      </c>
      <c r="E239" s="52"/>
      <c r="F239" s="52" t="s">
        <v>16</v>
      </c>
      <c r="G239" s="52">
        <v>1.4E-2</v>
      </c>
      <c r="H239" s="52">
        <v>8.5000000000000006E-2</v>
      </c>
      <c r="I239" s="52">
        <v>3</v>
      </c>
      <c r="J239" s="52">
        <v>352</v>
      </c>
      <c r="K239" s="52">
        <v>1.25664</v>
      </c>
    </row>
    <row r="240" spans="2:11">
      <c r="B240" s="52">
        <v>9427</v>
      </c>
      <c r="C240" s="52" t="s">
        <v>200</v>
      </c>
      <c r="D240" s="52" t="s">
        <v>170</v>
      </c>
      <c r="E240" s="52"/>
      <c r="F240" s="52" t="s">
        <v>16</v>
      </c>
      <c r="G240" s="52">
        <v>1.4E-2</v>
      </c>
      <c r="H240" s="52">
        <v>8.5000000000000006E-2</v>
      </c>
      <c r="I240" s="52">
        <v>3</v>
      </c>
      <c r="J240" s="52">
        <v>352</v>
      </c>
      <c r="K240" s="52">
        <v>1.25664</v>
      </c>
    </row>
    <row r="241" spans="2:11">
      <c r="B241" s="52">
        <v>9428</v>
      </c>
      <c r="C241" s="52" t="s">
        <v>200</v>
      </c>
      <c r="D241" s="52" t="s">
        <v>170</v>
      </c>
      <c r="E241" s="52"/>
      <c r="F241" s="52" t="s">
        <v>16</v>
      </c>
      <c r="G241" s="52">
        <v>1.4E-2</v>
      </c>
      <c r="H241" s="52">
        <v>8.5000000000000006E-2</v>
      </c>
      <c r="I241" s="52">
        <v>3</v>
      </c>
      <c r="J241" s="52">
        <v>352</v>
      </c>
      <c r="K241" s="52">
        <v>1.25664</v>
      </c>
    </row>
    <row r="242" spans="2:11">
      <c r="B242" s="52" t="s">
        <v>202</v>
      </c>
      <c r="C242" s="52" t="s">
        <v>200</v>
      </c>
      <c r="D242" s="52" t="s">
        <v>170</v>
      </c>
      <c r="E242" s="52"/>
      <c r="F242" s="52" t="s">
        <v>17</v>
      </c>
      <c r="G242" s="52">
        <v>1.4E-2</v>
      </c>
      <c r="H242" s="52">
        <v>8.5000000000000006E-2</v>
      </c>
      <c r="I242" s="52">
        <v>3</v>
      </c>
      <c r="J242" s="52">
        <v>352</v>
      </c>
      <c r="K242" s="52">
        <v>1.25664</v>
      </c>
    </row>
    <row r="243" spans="2:11">
      <c r="B243" s="52" t="s">
        <v>203</v>
      </c>
      <c r="C243" s="52" t="s">
        <v>200</v>
      </c>
      <c r="D243" s="52" t="s">
        <v>170</v>
      </c>
      <c r="E243" s="52"/>
      <c r="F243" s="52" t="s">
        <v>17</v>
      </c>
      <c r="G243" s="52">
        <v>1.4E-2</v>
      </c>
      <c r="H243" s="52">
        <v>8.5000000000000006E-2</v>
      </c>
      <c r="I243" s="52">
        <v>3</v>
      </c>
      <c r="J243" s="52">
        <v>352</v>
      </c>
      <c r="K243" s="52">
        <v>1.25664</v>
      </c>
    </row>
    <row r="244" spans="2:11">
      <c r="B244" s="52" t="s">
        <v>204</v>
      </c>
      <c r="C244" s="52" t="s">
        <v>200</v>
      </c>
      <c r="D244" s="52" t="s">
        <v>170</v>
      </c>
      <c r="E244" s="52"/>
      <c r="F244" s="52" t="s">
        <v>17</v>
      </c>
      <c r="G244" s="52">
        <v>1.4E-2</v>
      </c>
      <c r="H244" s="52">
        <v>8.5000000000000006E-2</v>
      </c>
      <c r="I244" s="52">
        <v>3</v>
      </c>
      <c r="J244" s="52">
        <v>352</v>
      </c>
      <c r="K244" s="52">
        <v>1.25664</v>
      </c>
    </row>
    <row r="245" spans="2:11">
      <c r="B245" s="52">
        <v>9406</v>
      </c>
      <c r="C245" s="52" t="s">
        <v>183</v>
      </c>
      <c r="D245" s="52" t="s">
        <v>170</v>
      </c>
      <c r="E245" s="52"/>
      <c r="F245" s="52" t="s">
        <v>17</v>
      </c>
      <c r="G245" s="52">
        <v>1.4E-2</v>
      </c>
      <c r="H245" s="52">
        <v>8.5000000000000006E-2</v>
      </c>
      <c r="I245" s="52">
        <v>4</v>
      </c>
      <c r="J245" s="52">
        <v>256</v>
      </c>
      <c r="K245" s="52">
        <v>1.2185600000000001</v>
      </c>
    </row>
    <row r="246" spans="2:11">
      <c r="B246" s="52">
        <v>3926</v>
      </c>
      <c r="C246" s="52" t="s">
        <v>188</v>
      </c>
      <c r="D246" s="52" t="s">
        <v>189</v>
      </c>
      <c r="E246" s="52"/>
      <c r="F246" s="52" t="s">
        <v>16</v>
      </c>
      <c r="G246" s="52">
        <v>0.03</v>
      </c>
      <c r="H246" s="52">
        <v>0.09</v>
      </c>
      <c r="I246" s="52">
        <v>5.0999999999999996</v>
      </c>
      <c r="J246" s="52">
        <v>88</v>
      </c>
      <c r="K246" s="52">
        <v>1.2117599999999997</v>
      </c>
    </row>
    <row r="247" spans="2:11">
      <c r="B247" s="52">
        <v>8153</v>
      </c>
      <c r="C247" s="52" t="s">
        <v>183</v>
      </c>
      <c r="D247" s="52" t="s">
        <v>170</v>
      </c>
      <c r="E247" s="52"/>
      <c r="F247" s="52" t="s">
        <v>17</v>
      </c>
      <c r="G247" s="52">
        <v>1.4E-2</v>
      </c>
      <c r="H247" s="52">
        <v>8.5000000000000006E-2</v>
      </c>
      <c r="I247" s="52">
        <v>3</v>
      </c>
      <c r="J247" s="52">
        <v>336</v>
      </c>
      <c r="K247" s="52">
        <v>1.1995200000000001</v>
      </c>
    </row>
    <row r="248" spans="2:11">
      <c r="B248" s="52">
        <v>7930</v>
      </c>
      <c r="C248" s="52" t="s">
        <v>183</v>
      </c>
      <c r="D248" s="52" t="s">
        <v>187</v>
      </c>
      <c r="E248" s="52"/>
      <c r="F248" s="52" t="s">
        <v>17</v>
      </c>
      <c r="G248" s="52">
        <v>2.4E-2</v>
      </c>
      <c r="H248" s="52">
        <v>8.5000000000000006E-2</v>
      </c>
      <c r="I248" s="52">
        <v>3</v>
      </c>
      <c r="J248" s="52">
        <v>195</v>
      </c>
      <c r="K248" s="52">
        <v>1.1934</v>
      </c>
    </row>
    <row r="249" spans="2:11">
      <c r="B249" s="52">
        <v>8863</v>
      </c>
      <c r="C249" s="52" t="s">
        <v>183</v>
      </c>
      <c r="D249" s="52" t="s">
        <v>189</v>
      </c>
      <c r="E249" s="52"/>
      <c r="F249" s="52" t="s">
        <v>213</v>
      </c>
      <c r="G249" s="52">
        <v>2.7E-2</v>
      </c>
      <c r="H249" s="52">
        <v>0.14000000000000001</v>
      </c>
      <c r="I249" s="52">
        <v>2.5</v>
      </c>
      <c r="J249" s="52">
        <v>126</v>
      </c>
      <c r="K249" s="52">
        <v>1.1907000000000001</v>
      </c>
    </row>
    <row r="250" spans="2:11">
      <c r="B250" s="52">
        <v>9357</v>
      </c>
      <c r="C250" s="52" t="s">
        <v>183</v>
      </c>
      <c r="D250" s="52" t="s">
        <v>173</v>
      </c>
      <c r="E250" s="52" t="s">
        <v>199</v>
      </c>
      <c r="F250" s="52" t="s">
        <v>17</v>
      </c>
      <c r="G250" s="52">
        <v>0.02</v>
      </c>
      <c r="H250" s="52">
        <v>9.5000000000000001E-2</v>
      </c>
      <c r="I250" s="52">
        <v>4</v>
      </c>
      <c r="J250" s="52">
        <v>156</v>
      </c>
      <c r="K250" s="52">
        <v>1.1856</v>
      </c>
    </row>
    <row r="251" spans="2:11">
      <c r="B251" s="52">
        <v>7177</v>
      </c>
      <c r="C251" s="52" t="s">
        <v>183</v>
      </c>
      <c r="D251" s="52" t="s">
        <v>170</v>
      </c>
      <c r="E251" s="52"/>
      <c r="F251" s="52" t="s">
        <v>17</v>
      </c>
      <c r="G251" s="52">
        <v>1.4E-2</v>
      </c>
      <c r="H251" s="52">
        <v>8.5000000000000006E-2</v>
      </c>
      <c r="I251" s="52">
        <v>3</v>
      </c>
      <c r="J251" s="52">
        <v>328</v>
      </c>
      <c r="K251" s="52">
        <v>1.17096</v>
      </c>
    </row>
    <row r="252" spans="2:11">
      <c r="B252" s="52">
        <v>9352</v>
      </c>
      <c r="C252" s="52" t="s">
        <v>183</v>
      </c>
      <c r="D252" s="52" t="s">
        <v>173</v>
      </c>
      <c r="E252" s="52" t="s">
        <v>199</v>
      </c>
      <c r="F252" s="52" t="s">
        <v>193</v>
      </c>
      <c r="G252" s="52">
        <v>0.02</v>
      </c>
      <c r="H252" s="52">
        <v>9.5000000000000001E-2</v>
      </c>
      <c r="I252" s="52">
        <v>1</v>
      </c>
      <c r="J252" s="52">
        <v>612</v>
      </c>
      <c r="K252" s="52">
        <v>1.1628000000000001</v>
      </c>
    </row>
    <row r="253" spans="2:11">
      <c r="B253" s="52">
        <v>9357</v>
      </c>
      <c r="C253" s="52" t="s">
        <v>183</v>
      </c>
      <c r="D253" s="52" t="s">
        <v>173</v>
      </c>
      <c r="E253" s="52" t="s">
        <v>199</v>
      </c>
      <c r="F253" s="52" t="s">
        <v>17</v>
      </c>
      <c r="G253" s="52">
        <v>0.02</v>
      </c>
      <c r="H253" s="52">
        <v>9.5000000000000001E-2</v>
      </c>
      <c r="I253" s="52">
        <v>3</v>
      </c>
      <c r="J253" s="52">
        <v>204</v>
      </c>
      <c r="K253" s="52">
        <v>1.1628000000000001</v>
      </c>
    </row>
    <row r="254" spans="2:11">
      <c r="B254" s="52">
        <v>9316</v>
      </c>
      <c r="C254" s="52" t="s">
        <v>183</v>
      </c>
      <c r="D254" s="52" t="s">
        <v>173</v>
      </c>
      <c r="E254" s="52" t="s">
        <v>195</v>
      </c>
      <c r="F254" s="52" t="s">
        <v>17</v>
      </c>
      <c r="G254" s="52">
        <v>0.02</v>
      </c>
      <c r="H254" s="52">
        <v>9.5000000000000001E-2</v>
      </c>
      <c r="I254" s="52">
        <v>5.0999999999999996</v>
      </c>
      <c r="J254" s="52">
        <v>120</v>
      </c>
      <c r="K254" s="52">
        <v>1.1627999999999998</v>
      </c>
    </row>
    <row r="255" spans="2:11">
      <c r="B255" s="52">
        <v>7762</v>
      </c>
      <c r="C255" s="52" t="s">
        <v>183</v>
      </c>
      <c r="D255" s="52" t="s">
        <v>185</v>
      </c>
      <c r="E255" s="52"/>
      <c r="F255" s="52" t="s">
        <v>213</v>
      </c>
      <c r="G255" s="52">
        <v>4.4999999999999998E-2</v>
      </c>
      <c r="H255" s="52">
        <v>7.0000000000000007E-2</v>
      </c>
      <c r="I255" s="52">
        <v>5.0999999999999996</v>
      </c>
      <c r="J255" s="52">
        <v>72</v>
      </c>
      <c r="K255" s="52">
        <v>1.1566799999999999</v>
      </c>
    </row>
    <row r="256" spans="2:11">
      <c r="B256" s="52">
        <v>9286</v>
      </c>
      <c r="C256" s="52" t="s">
        <v>183</v>
      </c>
      <c r="D256" s="52" t="s">
        <v>173</v>
      </c>
      <c r="E256" s="52"/>
      <c r="F256" s="52" t="s">
        <v>193</v>
      </c>
      <c r="G256" s="52">
        <v>1.4E-2</v>
      </c>
      <c r="H256" s="52">
        <v>0.09</v>
      </c>
      <c r="I256" s="52">
        <v>1.5</v>
      </c>
      <c r="J256" s="52">
        <v>608</v>
      </c>
      <c r="K256" s="52">
        <v>1.1491200000000001</v>
      </c>
    </row>
    <row r="257" spans="2:11">
      <c r="B257" s="52">
        <v>9526</v>
      </c>
      <c r="C257" s="52" t="s">
        <v>183</v>
      </c>
      <c r="D257" s="52" t="s">
        <v>189</v>
      </c>
      <c r="E257" s="52"/>
      <c r="F257" s="52" t="s">
        <v>213</v>
      </c>
      <c r="G257" s="52">
        <v>3.4000000000000002E-2</v>
      </c>
      <c r="H257" s="52">
        <v>0.14000000000000001</v>
      </c>
      <c r="I257" s="52">
        <v>2.5</v>
      </c>
      <c r="J257" s="52">
        <v>96</v>
      </c>
      <c r="K257" s="52">
        <v>1.1424000000000003</v>
      </c>
    </row>
    <row r="258" spans="2:11">
      <c r="B258" s="52">
        <v>7177</v>
      </c>
      <c r="C258" s="52" t="s">
        <v>183</v>
      </c>
      <c r="D258" s="52" t="s">
        <v>170</v>
      </c>
      <c r="E258" s="52"/>
      <c r="F258" s="52" t="s">
        <v>17</v>
      </c>
      <c r="G258" s="52">
        <v>1.4E-2</v>
      </c>
      <c r="H258" s="52">
        <v>8.5000000000000006E-2</v>
      </c>
      <c r="I258" s="52">
        <v>2.5</v>
      </c>
      <c r="J258" s="52">
        <v>384</v>
      </c>
      <c r="K258" s="52">
        <v>1.1424000000000001</v>
      </c>
    </row>
    <row r="259" spans="2:11">
      <c r="B259" s="52">
        <v>8956</v>
      </c>
      <c r="C259" s="52" t="s">
        <v>188</v>
      </c>
      <c r="D259" s="52" t="s">
        <v>170</v>
      </c>
      <c r="E259" s="52" t="s">
        <v>192</v>
      </c>
      <c r="F259" s="52" t="s">
        <v>193</v>
      </c>
      <c r="G259" s="52">
        <v>1.4E-2</v>
      </c>
      <c r="H259" s="52">
        <v>0.13500000000000001</v>
      </c>
      <c r="I259" s="52">
        <v>1</v>
      </c>
      <c r="J259" s="52">
        <v>600</v>
      </c>
      <c r="K259" s="52">
        <v>1.1340000000000001</v>
      </c>
    </row>
    <row r="260" spans="2:11">
      <c r="B260" s="52">
        <v>8129</v>
      </c>
      <c r="C260" s="52" t="s">
        <v>183</v>
      </c>
      <c r="D260" s="52" t="s">
        <v>173</v>
      </c>
      <c r="E260" s="52"/>
      <c r="F260" s="52" t="s">
        <v>16</v>
      </c>
      <c r="G260" s="52">
        <v>0.02</v>
      </c>
      <c r="H260" s="52">
        <v>0.09</v>
      </c>
      <c r="I260" s="52">
        <v>4</v>
      </c>
      <c r="J260" s="52">
        <v>156</v>
      </c>
      <c r="K260" s="52">
        <v>1.1232</v>
      </c>
    </row>
    <row r="261" spans="2:11">
      <c r="B261" s="52">
        <v>9536</v>
      </c>
      <c r="C261" s="52" t="s">
        <v>183</v>
      </c>
      <c r="D261" s="52" t="s">
        <v>170</v>
      </c>
      <c r="E261" s="52"/>
      <c r="F261" s="52" t="s">
        <v>17</v>
      </c>
      <c r="G261" s="52">
        <v>1.4E-2</v>
      </c>
      <c r="H261" s="52">
        <v>8.5000000000000006E-2</v>
      </c>
      <c r="I261" s="52">
        <v>5.0999999999999996</v>
      </c>
      <c r="J261" s="52">
        <v>184</v>
      </c>
      <c r="K261" s="52">
        <v>1.1166959999999999</v>
      </c>
    </row>
    <row r="262" spans="2:11">
      <c r="B262" s="52">
        <v>8456</v>
      </c>
      <c r="C262" s="52" t="s">
        <v>183</v>
      </c>
      <c r="D262" s="52" t="s">
        <v>170</v>
      </c>
      <c r="E262" s="52" t="s">
        <v>192</v>
      </c>
      <c r="F262" s="52" t="s">
        <v>16</v>
      </c>
      <c r="G262" s="52">
        <v>1.4E-2</v>
      </c>
      <c r="H262" s="52">
        <v>8.5000000000000006E-2</v>
      </c>
      <c r="I262" s="52">
        <v>4</v>
      </c>
      <c r="J262" s="52">
        <v>232</v>
      </c>
      <c r="K262" s="52">
        <v>1.10432</v>
      </c>
    </row>
    <row r="263" spans="2:11">
      <c r="B263" s="52">
        <v>9404</v>
      </c>
      <c r="C263" s="52" t="s">
        <v>183</v>
      </c>
      <c r="D263" s="52" t="s">
        <v>170</v>
      </c>
      <c r="E263" s="52"/>
      <c r="F263" s="52" t="s">
        <v>17</v>
      </c>
      <c r="G263" s="52">
        <v>1.4E-2</v>
      </c>
      <c r="H263" s="52">
        <v>8.5000000000000006E-2</v>
      </c>
      <c r="I263" s="52">
        <v>4</v>
      </c>
      <c r="J263" s="52">
        <v>232</v>
      </c>
      <c r="K263" s="52">
        <v>1.10432</v>
      </c>
    </row>
    <row r="264" spans="2:11">
      <c r="B264" s="52">
        <v>7909</v>
      </c>
      <c r="C264" s="52" t="s">
        <v>183</v>
      </c>
      <c r="D264" s="52" t="s">
        <v>170</v>
      </c>
      <c r="E264" s="52"/>
      <c r="F264" s="52" t="s">
        <v>17</v>
      </c>
      <c r="G264" s="52">
        <v>1.4E-2</v>
      </c>
      <c r="H264" s="52">
        <v>8.5000000000000006E-2</v>
      </c>
      <c r="I264" s="52">
        <v>3</v>
      </c>
      <c r="J264" s="52">
        <v>304</v>
      </c>
      <c r="K264" s="52">
        <v>1.08528</v>
      </c>
    </row>
    <row r="265" spans="2:11">
      <c r="B265" s="52">
        <v>3926</v>
      </c>
      <c r="C265" s="52" t="s">
        <v>188</v>
      </c>
      <c r="D265" s="52" t="s">
        <v>189</v>
      </c>
      <c r="E265" s="52"/>
      <c r="F265" s="52" t="s">
        <v>16</v>
      </c>
      <c r="G265" s="52">
        <v>0.03</v>
      </c>
      <c r="H265" s="52">
        <v>0.09</v>
      </c>
      <c r="I265" s="52">
        <v>4</v>
      </c>
      <c r="J265" s="52">
        <v>100</v>
      </c>
      <c r="K265" s="52">
        <v>1.0799999999999998</v>
      </c>
    </row>
    <row r="266" spans="2:11">
      <c r="B266" s="52">
        <v>9593</v>
      </c>
      <c r="C266" s="52" t="s">
        <v>183</v>
      </c>
      <c r="D266" s="52" t="s">
        <v>189</v>
      </c>
      <c r="E266" s="52"/>
      <c r="F266" s="52" t="s">
        <v>213</v>
      </c>
      <c r="G266" s="52">
        <v>3.4000000000000002E-2</v>
      </c>
      <c r="H266" s="52">
        <v>0.14000000000000001</v>
      </c>
      <c r="I266" s="52">
        <v>2.5</v>
      </c>
      <c r="J266" s="52">
        <v>90</v>
      </c>
      <c r="K266" s="52">
        <v>1.0710000000000002</v>
      </c>
    </row>
    <row r="267" spans="2:11">
      <c r="B267" s="52">
        <v>4943</v>
      </c>
      <c r="C267" s="52" t="s">
        <v>183</v>
      </c>
      <c r="D267" s="52" t="s">
        <v>184</v>
      </c>
      <c r="E267" s="52" t="s">
        <v>191</v>
      </c>
      <c r="F267" s="52" t="s">
        <v>213</v>
      </c>
      <c r="G267" s="52">
        <v>0.03</v>
      </c>
      <c r="H267" s="52">
        <v>0.14000000000000001</v>
      </c>
      <c r="I267" s="52">
        <v>2.5</v>
      </c>
      <c r="J267" s="52">
        <v>102</v>
      </c>
      <c r="K267" s="52">
        <v>1.0710000000000002</v>
      </c>
    </row>
    <row r="268" spans="2:11">
      <c r="B268" s="52">
        <v>7177</v>
      </c>
      <c r="C268" s="52" t="s">
        <v>183</v>
      </c>
      <c r="D268" s="52" t="s">
        <v>170</v>
      </c>
      <c r="E268" s="52"/>
      <c r="F268" s="52" t="s">
        <v>17</v>
      </c>
      <c r="G268" s="52">
        <v>1.4E-2</v>
      </c>
      <c r="H268" s="52">
        <v>8.5000000000000006E-2</v>
      </c>
      <c r="I268" s="52">
        <v>5.0999999999999996</v>
      </c>
      <c r="J268" s="52">
        <v>176</v>
      </c>
      <c r="K268" s="52">
        <v>1.068144</v>
      </c>
    </row>
    <row r="269" spans="2:11">
      <c r="B269" s="52">
        <v>9541</v>
      </c>
      <c r="C269" s="52" t="s">
        <v>183</v>
      </c>
      <c r="D269" s="52" t="s">
        <v>170</v>
      </c>
      <c r="E269" s="52"/>
      <c r="F269" s="52" t="s">
        <v>17</v>
      </c>
      <c r="G269" s="52">
        <v>1.4E-2</v>
      </c>
      <c r="H269" s="52">
        <v>8.5000000000000006E-2</v>
      </c>
      <c r="I269" s="52">
        <v>5.0999999999999996</v>
      </c>
      <c r="J269" s="52">
        <v>176</v>
      </c>
      <c r="K269" s="52">
        <v>1.068144</v>
      </c>
    </row>
    <row r="270" spans="2:11">
      <c r="B270" s="52">
        <v>9542</v>
      </c>
      <c r="C270" s="52" t="s">
        <v>183</v>
      </c>
      <c r="D270" s="52" t="s">
        <v>170</v>
      </c>
      <c r="E270" s="52"/>
      <c r="F270" s="52" t="s">
        <v>17</v>
      </c>
      <c r="G270" s="52">
        <v>1.4E-2</v>
      </c>
      <c r="H270" s="52">
        <v>8.5000000000000006E-2</v>
      </c>
      <c r="I270" s="52">
        <v>4</v>
      </c>
      <c r="J270" s="52">
        <v>224</v>
      </c>
      <c r="K270" s="52">
        <v>1.0662400000000001</v>
      </c>
    </row>
    <row r="271" spans="2:11">
      <c r="B271" s="52">
        <v>9155</v>
      </c>
      <c r="C271" s="52" t="s">
        <v>183</v>
      </c>
      <c r="D271" s="52" t="s">
        <v>173</v>
      </c>
      <c r="E271" s="52"/>
      <c r="F271" s="52" t="s">
        <v>193</v>
      </c>
      <c r="G271" s="52">
        <v>1.4E-2</v>
      </c>
      <c r="H271" s="52">
        <v>0.09</v>
      </c>
      <c r="I271" s="52">
        <v>1.2</v>
      </c>
      <c r="J271" s="52">
        <v>704</v>
      </c>
      <c r="K271" s="52">
        <v>1.0644480000000001</v>
      </c>
    </row>
    <row r="272" spans="2:11">
      <c r="B272" s="52">
        <v>9317</v>
      </c>
      <c r="C272" s="52" t="s">
        <v>183</v>
      </c>
      <c r="D272" s="52" t="s">
        <v>173</v>
      </c>
      <c r="E272" s="52" t="s">
        <v>195</v>
      </c>
      <c r="F272" s="52" t="s">
        <v>17</v>
      </c>
      <c r="G272" s="52">
        <v>0.02</v>
      </c>
      <c r="H272" s="52">
        <v>9.5000000000000001E-2</v>
      </c>
      <c r="I272" s="52">
        <v>5.0999999999999996</v>
      </c>
      <c r="J272" s="52">
        <v>108</v>
      </c>
      <c r="K272" s="52">
        <v>1.0465199999999999</v>
      </c>
    </row>
    <row r="273" spans="2:11">
      <c r="B273" s="52">
        <v>6658</v>
      </c>
      <c r="C273" s="52" t="s">
        <v>183</v>
      </c>
      <c r="D273" s="52" t="s">
        <v>194</v>
      </c>
      <c r="E273" s="52"/>
      <c r="F273" s="52" t="s">
        <v>18</v>
      </c>
      <c r="G273" s="52">
        <v>4.4999999999999998E-2</v>
      </c>
      <c r="H273" s="52">
        <v>9.5000000000000001E-2</v>
      </c>
      <c r="I273" s="52">
        <v>2</v>
      </c>
      <c r="J273" s="52">
        <v>122</v>
      </c>
      <c r="K273" s="52">
        <v>1.0431000000000001</v>
      </c>
    </row>
    <row r="274" spans="2:11">
      <c r="B274" s="52">
        <v>7896</v>
      </c>
      <c r="C274" s="52" t="s">
        <v>188</v>
      </c>
      <c r="D274" s="52" t="s">
        <v>189</v>
      </c>
      <c r="E274" s="52"/>
      <c r="F274" s="52" t="s">
        <v>17</v>
      </c>
      <c r="G274" s="52">
        <v>0.03</v>
      </c>
      <c r="H274" s="52">
        <v>0.09</v>
      </c>
      <c r="I274" s="52">
        <v>4</v>
      </c>
      <c r="J274" s="52">
        <v>96</v>
      </c>
      <c r="K274" s="52">
        <v>1.0367999999999999</v>
      </c>
    </row>
    <row r="275" spans="2:11">
      <c r="B275" s="52">
        <v>8386</v>
      </c>
      <c r="C275" s="52" t="s">
        <v>183</v>
      </c>
      <c r="D275" s="52" t="s">
        <v>173</v>
      </c>
      <c r="E275" s="52"/>
      <c r="F275" s="52" t="s">
        <v>193</v>
      </c>
      <c r="G275" s="52">
        <v>0.02</v>
      </c>
      <c r="H275" s="52">
        <v>0.115</v>
      </c>
      <c r="I275" s="52">
        <v>1.5</v>
      </c>
      <c r="J275" s="52">
        <v>300</v>
      </c>
      <c r="K275" s="52">
        <v>1.0349999999999999</v>
      </c>
    </row>
    <row r="276" spans="2:11">
      <c r="B276" s="52">
        <v>9355</v>
      </c>
      <c r="C276" s="52" t="s">
        <v>183</v>
      </c>
      <c r="D276" s="52" t="s">
        <v>173</v>
      </c>
      <c r="E276" s="52" t="s">
        <v>199</v>
      </c>
      <c r="F276" s="52" t="s">
        <v>17</v>
      </c>
      <c r="G276" s="52">
        <v>0.02</v>
      </c>
      <c r="H276" s="52">
        <v>9.5000000000000001E-2</v>
      </c>
      <c r="I276" s="52">
        <v>2.5</v>
      </c>
      <c r="J276" s="52">
        <v>216</v>
      </c>
      <c r="K276" s="52">
        <v>1.026</v>
      </c>
    </row>
    <row r="277" spans="2:11">
      <c r="B277" s="52">
        <v>9416</v>
      </c>
      <c r="C277" s="52" t="s">
        <v>200</v>
      </c>
      <c r="D277" s="52" t="s">
        <v>170</v>
      </c>
      <c r="E277" s="52" t="s">
        <v>192</v>
      </c>
      <c r="F277" s="52" t="s">
        <v>17</v>
      </c>
      <c r="G277" s="52">
        <v>1.4E-2</v>
      </c>
      <c r="H277" s="52">
        <v>8.5000000000000006E-2</v>
      </c>
      <c r="I277" s="52">
        <v>2.9</v>
      </c>
      <c r="J277" s="52">
        <v>296</v>
      </c>
      <c r="K277" s="52">
        <v>1.021496</v>
      </c>
    </row>
    <row r="278" spans="2:11">
      <c r="B278" s="52">
        <v>9026</v>
      </c>
      <c r="C278" s="52" t="s">
        <v>183</v>
      </c>
      <c r="D278" s="52" t="s">
        <v>189</v>
      </c>
      <c r="E278" s="52"/>
      <c r="F278" s="52" t="s">
        <v>213</v>
      </c>
      <c r="G278" s="52">
        <v>2.4E-2</v>
      </c>
      <c r="H278" s="52">
        <v>0.14000000000000001</v>
      </c>
      <c r="I278" s="52">
        <v>2.5</v>
      </c>
      <c r="J278" s="52">
        <v>120</v>
      </c>
      <c r="K278" s="52">
        <v>1.0080000000000002</v>
      </c>
    </row>
    <row r="279" spans="2:11">
      <c r="B279" s="52">
        <v>7218</v>
      </c>
      <c r="C279" s="52" t="s">
        <v>183</v>
      </c>
      <c r="D279" s="52" t="s">
        <v>170</v>
      </c>
      <c r="E279" s="52"/>
      <c r="F279" s="52" t="s">
        <v>193</v>
      </c>
      <c r="G279" s="52">
        <v>1.4E-2</v>
      </c>
      <c r="H279" s="52">
        <v>8.5000000000000006E-2</v>
      </c>
      <c r="I279" s="52">
        <v>1.2</v>
      </c>
      <c r="J279" s="52">
        <v>704</v>
      </c>
      <c r="K279" s="52">
        <v>1.005312</v>
      </c>
    </row>
    <row r="280" spans="2:11">
      <c r="B280" s="52">
        <v>7625</v>
      </c>
      <c r="C280" s="52" t="s">
        <v>183</v>
      </c>
      <c r="D280" s="52" t="s">
        <v>170</v>
      </c>
      <c r="E280" s="52"/>
      <c r="F280" s="52" t="s">
        <v>193</v>
      </c>
      <c r="G280" s="52">
        <v>1.4E-2</v>
      </c>
      <c r="H280" s="52">
        <v>8.5000000000000006E-2</v>
      </c>
      <c r="I280" s="52">
        <v>1.2</v>
      </c>
      <c r="J280" s="52">
        <v>704</v>
      </c>
      <c r="K280" s="52">
        <v>1.005312</v>
      </c>
    </row>
    <row r="281" spans="2:11">
      <c r="B281" s="52">
        <v>7862</v>
      </c>
      <c r="C281" s="52" t="s">
        <v>183</v>
      </c>
      <c r="D281" s="52" t="s">
        <v>170</v>
      </c>
      <c r="E281" s="52"/>
      <c r="F281" s="52" t="s">
        <v>193</v>
      </c>
      <c r="G281" s="52">
        <v>1.4E-2</v>
      </c>
      <c r="H281" s="52">
        <v>8.5000000000000006E-2</v>
      </c>
      <c r="I281" s="52">
        <v>1.2</v>
      </c>
      <c r="J281" s="52">
        <v>704</v>
      </c>
      <c r="K281" s="52">
        <v>1.005312</v>
      </c>
    </row>
    <row r="282" spans="2:11">
      <c r="B282" s="52">
        <v>8053</v>
      </c>
      <c r="C282" s="52" t="s">
        <v>183</v>
      </c>
      <c r="D282" s="52" t="s">
        <v>170</v>
      </c>
      <c r="E282" s="52"/>
      <c r="F282" s="52" t="s">
        <v>193</v>
      </c>
      <c r="G282" s="52">
        <v>1.4E-2</v>
      </c>
      <c r="H282" s="52">
        <v>8.5000000000000006E-2</v>
      </c>
      <c r="I282" s="52">
        <v>1.2</v>
      </c>
      <c r="J282" s="52">
        <v>704</v>
      </c>
      <c r="K282" s="52">
        <v>1.005312</v>
      </c>
    </row>
    <row r="283" spans="2:11">
      <c r="B283" s="52">
        <v>8128</v>
      </c>
      <c r="C283" s="52" t="s">
        <v>183</v>
      </c>
      <c r="D283" s="52" t="s">
        <v>173</v>
      </c>
      <c r="E283" s="52"/>
      <c r="F283" s="52" t="s">
        <v>193</v>
      </c>
      <c r="G283" s="52">
        <v>0.02</v>
      </c>
      <c r="H283" s="52">
        <v>0.09</v>
      </c>
      <c r="I283" s="52">
        <v>1.5</v>
      </c>
      <c r="J283" s="52">
        <v>372</v>
      </c>
      <c r="K283" s="52">
        <v>1.0044</v>
      </c>
    </row>
    <row r="284" spans="2:11">
      <c r="B284" s="52" t="s">
        <v>248</v>
      </c>
      <c r="C284" s="52" t="s">
        <v>183</v>
      </c>
      <c r="D284" s="52" t="s">
        <v>173</v>
      </c>
      <c r="E284" s="52" t="s">
        <v>199</v>
      </c>
      <c r="F284" s="52" t="s">
        <v>17</v>
      </c>
      <c r="G284" s="52">
        <v>0.02</v>
      </c>
      <c r="H284" s="52">
        <v>9.5000000000000001E-2</v>
      </c>
      <c r="I284" s="52">
        <v>4</v>
      </c>
      <c r="J284" s="52">
        <v>132</v>
      </c>
      <c r="K284" s="52">
        <v>1.0032000000000001</v>
      </c>
    </row>
    <row r="285" spans="2:11">
      <c r="B285" s="52">
        <v>8250</v>
      </c>
      <c r="C285" s="52" t="s">
        <v>183</v>
      </c>
      <c r="D285" s="52" t="s">
        <v>170</v>
      </c>
      <c r="E285" s="52"/>
      <c r="F285" s="52" t="s">
        <v>16</v>
      </c>
      <c r="G285" s="52">
        <v>1.4E-2</v>
      </c>
      <c r="H285" s="52">
        <v>8.5000000000000006E-2</v>
      </c>
      <c r="I285" s="52">
        <v>2.5</v>
      </c>
      <c r="J285" s="52">
        <v>336</v>
      </c>
      <c r="K285" s="52">
        <v>0.99960000000000004</v>
      </c>
    </row>
    <row r="286" spans="2:11">
      <c r="B286" s="52">
        <v>8278</v>
      </c>
      <c r="C286" s="52" t="s">
        <v>183</v>
      </c>
      <c r="D286" s="52" t="s">
        <v>170</v>
      </c>
      <c r="E286" s="52"/>
      <c r="F286" s="52" t="s">
        <v>17</v>
      </c>
      <c r="G286" s="52">
        <v>1.4E-2</v>
      </c>
      <c r="H286" s="52">
        <v>8.5000000000000006E-2</v>
      </c>
      <c r="I286" s="52">
        <v>3</v>
      </c>
      <c r="J286" s="52">
        <v>280</v>
      </c>
      <c r="K286" s="52">
        <v>0.99960000000000004</v>
      </c>
    </row>
    <row r="287" spans="2:11">
      <c r="B287" s="52">
        <v>3772</v>
      </c>
      <c r="C287" s="52" t="s">
        <v>183</v>
      </c>
      <c r="D287" s="52" t="s">
        <v>187</v>
      </c>
      <c r="E287" s="52"/>
      <c r="F287" s="52" t="s">
        <v>16</v>
      </c>
      <c r="G287" s="52">
        <v>4.4999999999999998E-2</v>
      </c>
      <c r="H287" s="52">
        <v>8.5000000000000006E-2</v>
      </c>
      <c r="I287" s="52">
        <v>3</v>
      </c>
      <c r="J287" s="52">
        <v>87</v>
      </c>
      <c r="K287" s="52">
        <v>0.99832500000000002</v>
      </c>
    </row>
    <row r="288" spans="2:11">
      <c r="B288" s="52">
        <v>9347</v>
      </c>
      <c r="C288" s="52" t="s">
        <v>183</v>
      </c>
      <c r="D288" s="52" t="s">
        <v>173</v>
      </c>
      <c r="E288" s="52" t="s">
        <v>199</v>
      </c>
      <c r="F288" s="52" t="s">
        <v>17</v>
      </c>
      <c r="G288" s="52">
        <v>0.02</v>
      </c>
      <c r="H288" s="52">
        <v>9.5000000000000001E-2</v>
      </c>
      <c r="I288" s="52">
        <v>2.5</v>
      </c>
      <c r="J288" s="52">
        <v>210</v>
      </c>
      <c r="K288" s="52">
        <v>0.99749999999999994</v>
      </c>
    </row>
    <row r="289" spans="2:11">
      <c r="B289" s="52">
        <v>8933</v>
      </c>
      <c r="C289" s="52" t="s">
        <v>183</v>
      </c>
      <c r="D289" s="52" t="s">
        <v>173</v>
      </c>
      <c r="E289" s="52"/>
      <c r="F289" s="52" t="s">
        <v>17</v>
      </c>
      <c r="G289" s="52">
        <v>0.02</v>
      </c>
      <c r="H289" s="52">
        <v>0.09</v>
      </c>
      <c r="I289" s="52">
        <v>5.0999999999999996</v>
      </c>
      <c r="J289" s="52">
        <v>108</v>
      </c>
      <c r="K289" s="52">
        <v>0.99143999999999988</v>
      </c>
    </row>
    <row r="290" spans="2:11">
      <c r="B290" s="52">
        <v>9413</v>
      </c>
      <c r="C290" s="52" t="s">
        <v>183</v>
      </c>
      <c r="D290" s="52" t="s">
        <v>170</v>
      </c>
      <c r="E290" s="52"/>
      <c r="F290" s="52" t="s">
        <v>17</v>
      </c>
      <c r="G290" s="52">
        <v>1.4E-2</v>
      </c>
      <c r="H290" s="52">
        <v>8.5000000000000006E-2</v>
      </c>
      <c r="I290" s="52">
        <v>4</v>
      </c>
      <c r="J290" s="52">
        <v>208</v>
      </c>
      <c r="K290" s="52">
        <v>0.99008000000000007</v>
      </c>
    </row>
    <row r="291" spans="2:11">
      <c r="B291" s="52">
        <v>7574</v>
      </c>
      <c r="C291" s="52" t="s">
        <v>183</v>
      </c>
      <c r="D291" s="52" t="s">
        <v>184</v>
      </c>
      <c r="E291" s="52" t="s">
        <v>191</v>
      </c>
      <c r="F291" s="52" t="s">
        <v>213</v>
      </c>
      <c r="G291" s="52">
        <v>0.03</v>
      </c>
      <c r="H291" s="52">
        <v>0.14000000000000001</v>
      </c>
      <c r="I291" s="52">
        <v>3</v>
      </c>
      <c r="J291" s="52">
        <v>78</v>
      </c>
      <c r="K291" s="52">
        <v>0.98280000000000012</v>
      </c>
    </row>
    <row r="292" spans="2:11">
      <c r="B292" s="52">
        <v>8410</v>
      </c>
      <c r="C292" s="52" t="s">
        <v>183</v>
      </c>
      <c r="D292" s="52" t="s">
        <v>173</v>
      </c>
      <c r="E292" s="52"/>
      <c r="F292" s="52" t="s">
        <v>193</v>
      </c>
      <c r="G292" s="52">
        <v>0.02</v>
      </c>
      <c r="H292" s="52">
        <v>0.115</v>
      </c>
      <c r="I292" s="52">
        <v>1.2</v>
      </c>
      <c r="J292" s="52">
        <v>354</v>
      </c>
      <c r="K292" s="52">
        <v>0.97703999999999991</v>
      </c>
    </row>
    <row r="293" spans="2:11">
      <c r="B293" s="52">
        <v>8440</v>
      </c>
      <c r="C293" s="52" t="s">
        <v>183</v>
      </c>
      <c r="D293" s="52" t="s">
        <v>173</v>
      </c>
      <c r="E293" s="52"/>
      <c r="F293" s="52" t="s">
        <v>193</v>
      </c>
      <c r="G293" s="52">
        <v>0.02</v>
      </c>
      <c r="H293" s="52">
        <v>0.09</v>
      </c>
      <c r="I293" s="52">
        <v>1.5</v>
      </c>
      <c r="J293" s="52">
        <v>360</v>
      </c>
      <c r="K293" s="52">
        <v>0.97200000000000009</v>
      </c>
    </row>
    <row r="294" spans="2:11">
      <c r="B294" s="52">
        <v>7574</v>
      </c>
      <c r="C294" s="52" t="s">
        <v>183</v>
      </c>
      <c r="D294" s="52" t="s">
        <v>184</v>
      </c>
      <c r="E294" s="52" t="s">
        <v>191</v>
      </c>
      <c r="F294" s="52" t="s">
        <v>213</v>
      </c>
      <c r="G294" s="52">
        <v>0.03</v>
      </c>
      <c r="H294" s="52">
        <v>0.14000000000000001</v>
      </c>
      <c r="I294" s="52">
        <v>2</v>
      </c>
      <c r="J294" s="52">
        <v>114</v>
      </c>
      <c r="K294" s="52">
        <v>0.95760000000000012</v>
      </c>
    </row>
    <row r="295" spans="2:11">
      <c r="B295" s="52">
        <v>9318</v>
      </c>
      <c r="C295" s="52" t="s">
        <v>183</v>
      </c>
      <c r="D295" s="52" t="s">
        <v>173</v>
      </c>
      <c r="E295" s="52" t="s">
        <v>195</v>
      </c>
      <c r="F295" s="52" t="s">
        <v>16</v>
      </c>
      <c r="G295" s="52">
        <v>0.02</v>
      </c>
      <c r="H295" s="52">
        <v>9.5000000000000001E-2</v>
      </c>
      <c r="I295" s="52">
        <v>4</v>
      </c>
      <c r="J295" s="52">
        <v>126</v>
      </c>
      <c r="K295" s="52">
        <v>0.95760000000000001</v>
      </c>
    </row>
    <row r="296" spans="2:11">
      <c r="B296" s="52">
        <v>8392</v>
      </c>
      <c r="C296" s="52" t="s">
        <v>183</v>
      </c>
      <c r="D296" s="52" t="s">
        <v>173</v>
      </c>
      <c r="E296" s="52"/>
      <c r="F296" s="52" t="s">
        <v>193</v>
      </c>
      <c r="G296" s="52">
        <v>0.02</v>
      </c>
      <c r="H296" s="52">
        <v>0.115</v>
      </c>
      <c r="I296" s="52">
        <v>1.5</v>
      </c>
      <c r="J296" s="52">
        <v>276</v>
      </c>
      <c r="K296" s="52">
        <v>0.95219999999999994</v>
      </c>
    </row>
    <row r="297" spans="2:11">
      <c r="B297" s="52">
        <v>8145</v>
      </c>
      <c r="C297" s="52" t="s">
        <v>183</v>
      </c>
      <c r="D297" s="52" t="s">
        <v>170</v>
      </c>
      <c r="E297" s="52"/>
      <c r="F297" s="52" t="s">
        <v>16</v>
      </c>
      <c r="G297" s="52">
        <v>1.4E-2</v>
      </c>
      <c r="H297" s="52">
        <v>8.5000000000000006E-2</v>
      </c>
      <c r="I297" s="52">
        <v>3</v>
      </c>
      <c r="J297" s="52">
        <v>264</v>
      </c>
      <c r="K297" s="52">
        <v>0.9424800000000001</v>
      </c>
    </row>
    <row r="298" spans="2:11">
      <c r="B298" s="52">
        <v>8256</v>
      </c>
      <c r="C298" s="52" t="s">
        <v>183</v>
      </c>
      <c r="D298" s="52" t="s">
        <v>170</v>
      </c>
      <c r="E298" s="52"/>
      <c r="F298" s="52" t="s">
        <v>17</v>
      </c>
      <c r="G298" s="52">
        <v>1.4E-2</v>
      </c>
      <c r="H298" s="52">
        <v>8.5000000000000006E-2</v>
      </c>
      <c r="I298" s="52">
        <v>3</v>
      </c>
      <c r="J298" s="52">
        <v>264</v>
      </c>
      <c r="K298" s="52">
        <v>0.9424800000000001</v>
      </c>
    </row>
    <row r="299" spans="2:11">
      <c r="B299" s="52">
        <v>9577</v>
      </c>
      <c r="C299" s="52" t="s">
        <v>183</v>
      </c>
      <c r="D299" s="52" t="s">
        <v>173</v>
      </c>
      <c r="E299" s="52" t="s">
        <v>199</v>
      </c>
      <c r="F299" s="52" t="s">
        <v>18</v>
      </c>
      <c r="G299" s="52">
        <v>2.4E-2</v>
      </c>
      <c r="H299" s="52">
        <v>6.8000000000000005E-2</v>
      </c>
      <c r="I299" s="52">
        <v>3</v>
      </c>
      <c r="J299" s="52">
        <v>192</v>
      </c>
      <c r="K299" s="52">
        <v>0.9400320000000002</v>
      </c>
    </row>
    <row r="300" spans="2:11">
      <c r="B300" s="52">
        <v>8223</v>
      </c>
      <c r="C300" s="52" t="s">
        <v>183</v>
      </c>
      <c r="D300" s="52" t="s">
        <v>173</v>
      </c>
      <c r="E300" s="52"/>
      <c r="F300" s="52" t="s">
        <v>193</v>
      </c>
      <c r="G300" s="52">
        <v>0.02</v>
      </c>
      <c r="H300" s="52">
        <v>0.09</v>
      </c>
      <c r="I300" s="52">
        <v>1.5</v>
      </c>
      <c r="J300" s="52">
        <v>348</v>
      </c>
      <c r="K300" s="52">
        <v>0.9396000000000001</v>
      </c>
    </row>
    <row r="301" spans="2:11">
      <c r="B301" s="52">
        <v>9347</v>
      </c>
      <c r="C301" s="52" t="s">
        <v>183</v>
      </c>
      <c r="D301" s="52" t="s">
        <v>173</v>
      </c>
      <c r="E301" s="52" t="s">
        <v>199</v>
      </c>
      <c r="F301" s="52" t="s">
        <v>17</v>
      </c>
      <c r="G301" s="52">
        <v>0.02</v>
      </c>
      <c r="H301" s="52">
        <v>9.5000000000000001E-2</v>
      </c>
      <c r="I301" s="52">
        <v>3</v>
      </c>
      <c r="J301" s="52">
        <v>162</v>
      </c>
      <c r="K301" s="52">
        <v>0.9234</v>
      </c>
    </row>
    <row r="302" spans="2:11">
      <c r="B302" s="52">
        <v>8261</v>
      </c>
      <c r="C302" s="52" t="s">
        <v>188</v>
      </c>
      <c r="D302" s="52" t="s">
        <v>170</v>
      </c>
      <c r="E302" s="52"/>
      <c r="F302" s="52" t="s">
        <v>193</v>
      </c>
      <c r="G302" s="52">
        <v>1.4E-2</v>
      </c>
      <c r="H302" s="52">
        <v>8.5000000000000006E-2</v>
      </c>
      <c r="I302" s="52">
        <v>1.2</v>
      </c>
      <c r="J302" s="52">
        <v>640</v>
      </c>
      <c r="K302" s="52">
        <v>0.91392000000000007</v>
      </c>
    </row>
    <row r="303" spans="2:11">
      <c r="B303" s="52">
        <v>8262</v>
      </c>
      <c r="C303" s="52" t="s">
        <v>188</v>
      </c>
      <c r="D303" s="52" t="s">
        <v>170</v>
      </c>
      <c r="E303" s="52"/>
      <c r="F303" s="52" t="s">
        <v>193</v>
      </c>
      <c r="G303" s="52">
        <v>1.4E-2</v>
      </c>
      <c r="H303" s="52">
        <v>8.5000000000000006E-2</v>
      </c>
      <c r="I303" s="52">
        <v>1.2</v>
      </c>
      <c r="J303" s="52">
        <v>640</v>
      </c>
      <c r="K303" s="52">
        <v>0.91392000000000007</v>
      </c>
    </row>
    <row r="304" spans="2:11">
      <c r="B304" s="52">
        <v>9423</v>
      </c>
      <c r="C304" s="52" t="s">
        <v>183</v>
      </c>
      <c r="D304" s="52" t="s">
        <v>170</v>
      </c>
      <c r="E304" s="52"/>
      <c r="F304" s="52" t="s">
        <v>16</v>
      </c>
      <c r="G304" s="52">
        <v>1.4E-2</v>
      </c>
      <c r="H304" s="52">
        <v>8.5000000000000006E-2</v>
      </c>
      <c r="I304" s="52">
        <v>3</v>
      </c>
      <c r="J304" s="52">
        <v>256</v>
      </c>
      <c r="K304" s="52">
        <v>0.91392000000000007</v>
      </c>
    </row>
    <row r="305" spans="2:11">
      <c r="B305" s="52">
        <v>7818</v>
      </c>
      <c r="C305" s="52" t="s">
        <v>183</v>
      </c>
      <c r="D305" s="52" t="s">
        <v>170</v>
      </c>
      <c r="E305" s="52"/>
      <c r="F305" s="52" t="s">
        <v>17</v>
      </c>
      <c r="G305" s="52">
        <v>1.4E-2</v>
      </c>
      <c r="H305" s="52">
        <v>8.5000000000000006E-2</v>
      </c>
      <c r="I305" s="52">
        <v>3</v>
      </c>
      <c r="J305" s="52">
        <v>256</v>
      </c>
      <c r="K305" s="52">
        <v>0.91392000000000007</v>
      </c>
    </row>
    <row r="306" spans="2:11">
      <c r="B306" s="52">
        <v>9400</v>
      </c>
      <c r="C306" s="52" t="s">
        <v>183</v>
      </c>
      <c r="D306" s="52" t="s">
        <v>173</v>
      </c>
      <c r="E306" s="52" t="s">
        <v>247</v>
      </c>
      <c r="F306" s="52" t="s">
        <v>193</v>
      </c>
      <c r="G306" s="52">
        <v>0.02</v>
      </c>
      <c r="H306" s="52">
        <v>0.115</v>
      </c>
      <c r="I306" s="52">
        <v>1.5</v>
      </c>
      <c r="J306" s="52">
        <v>264</v>
      </c>
      <c r="K306" s="52">
        <v>0.91079999999999994</v>
      </c>
    </row>
    <row r="307" spans="2:11">
      <c r="B307" s="52">
        <v>6187</v>
      </c>
      <c r="C307" s="52" t="s">
        <v>183</v>
      </c>
      <c r="D307" s="52" t="s">
        <v>184</v>
      </c>
      <c r="E307" s="52" t="s">
        <v>191</v>
      </c>
      <c r="F307" s="52" t="s">
        <v>213</v>
      </c>
      <c r="G307" s="52">
        <v>0.03</v>
      </c>
      <c r="H307" s="52">
        <v>0.14000000000000001</v>
      </c>
      <c r="I307" s="52">
        <v>2.5</v>
      </c>
      <c r="J307" s="52">
        <v>84</v>
      </c>
      <c r="K307" s="52">
        <v>0.88200000000000023</v>
      </c>
    </row>
    <row r="308" spans="2:11">
      <c r="B308" s="52">
        <v>3926</v>
      </c>
      <c r="C308" s="52" t="s">
        <v>188</v>
      </c>
      <c r="D308" s="52" t="s">
        <v>189</v>
      </c>
      <c r="E308" s="52"/>
      <c r="F308" s="52" t="s">
        <v>17</v>
      </c>
      <c r="G308" s="52">
        <v>0.03</v>
      </c>
      <c r="H308" s="52">
        <v>0.09</v>
      </c>
      <c r="I308" s="52">
        <v>5.0999999999999996</v>
      </c>
      <c r="J308" s="52">
        <v>64</v>
      </c>
      <c r="K308" s="52">
        <v>0.88127999999999984</v>
      </c>
    </row>
    <row r="309" spans="2:11">
      <c r="B309" s="52">
        <v>7909</v>
      </c>
      <c r="C309" s="52" t="s">
        <v>183</v>
      </c>
      <c r="D309" s="52" t="s">
        <v>170</v>
      </c>
      <c r="E309" s="52"/>
      <c r="F309" s="52" t="s">
        <v>17</v>
      </c>
      <c r="G309" s="52">
        <v>1.4E-2</v>
      </c>
      <c r="H309" s="52">
        <v>8.5000000000000006E-2</v>
      </c>
      <c r="I309" s="52">
        <v>2.5</v>
      </c>
      <c r="J309" s="52">
        <v>296</v>
      </c>
      <c r="K309" s="52">
        <v>0.88060000000000005</v>
      </c>
    </row>
    <row r="310" spans="2:11">
      <c r="B310" s="52">
        <v>9125</v>
      </c>
      <c r="C310" s="52" t="s">
        <v>183</v>
      </c>
      <c r="D310" s="52" t="s">
        <v>173</v>
      </c>
      <c r="E310" s="52"/>
      <c r="F310" s="52" t="s">
        <v>193</v>
      </c>
      <c r="G310" s="52">
        <v>1.4E-2</v>
      </c>
      <c r="H310" s="52">
        <v>0.09</v>
      </c>
      <c r="I310" s="52">
        <v>1.5</v>
      </c>
      <c r="J310" s="52">
        <v>464</v>
      </c>
      <c r="K310" s="52">
        <v>0.87696000000000007</v>
      </c>
    </row>
    <row r="311" spans="2:11">
      <c r="B311" s="52">
        <v>8510</v>
      </c>
      <c r="C311" s="52" t="s">
        <v>183</v>
      </c>
      <c r="D311" s="52" t="s">
        <v>173</v>
      </c>
      <c r="E311" s="52"/>
      <c r="F311" s="52" t="s">
        <v>17</v>
      </c>
      <c r="G311" s="52">
        <v>0.02</v>
      </c>
      <c r="H311" s="52">
        <v>0.09</v>
      </c>
      <c r="I311" s="52">
        <v>3</v>
      </c>
      <c r="J311" s="52">
        <v>162</v>
      </c>
      <c r="K311" s="52">
        <v>0.87480000000000002</v>
      </c>
    </row>
    <row r="312" spans="2:11">
      <c r="B312" s="52">
        <v>9527</v>
      </c>
      <c r="C312" s="52" t="s">
        <v>183</v>
      </c>
      <c r="D312" s="52" t="s">
        <v>170</v>
      </c>
      <c r="E312" s="52"/>
      <c r="F312" s="52" t="s">
        <v>16</v>
      </c>
      <c r="G312" s="52">
        <v>1.4E-2</v>
      </c>
      <c r="H312" s="52">
        <v>8.5000000000000006E-2</v>
      </c>
      <c r="I312" s="52">
        <v>5.0999999999999996</v>
      </c>
      <c r="J312" s="52">
        <v>144</v>
      </c>
      <c r="K312" s="52">
        <v>0.87393599999999994</v>
      </c>
    </row>
    <row r="313" spans="2:11">
      <c r="B313" s="52">
        <v>8378</v>
      </c>
      <c r="C313" s="52" t="s">
        <v>183</v>
      </c>
      <c r="D313" s="52" t="s">
        <v>173</v>
      </c>
      <c r="E313" s="52"/>
      <c r="F313" s="52" t="s">
        <v>193</v>
      </c>
      <c r="G313" s="52">
        <v>0.02</v>
      </c>
      <c r="H313" s="52">
        <v>0.115</v>
      </c>
      <c r="I313" s="52">
        <v>1.5</v>
      </c>
      <c r="J313" s="52">
        <v>252</v>
      </c>
      <c r="K313" s="52">
        <v>0.86939999999999995</v>
      </c>
    </row>
    <row r="314" spans="2:11">
      <c r="B314" s="52">
        <v>9459</v>
      </c>
      <c r="C314" s="52" t="s">
        <v>183</v>
      </c>
      <c r="D314" s="52" t="s">
        <v>170</v>
      </c>
      <c r="E314" s="52" t="s">
        <v>192</v>
      </c>
      <c r="F314" s="52" t="s">
        <v>193</v>
      </c>
      <c r="G314" s="52">
        <v>1.4E-2</v>
      </c>
      <c r="H314" s="52">
        <v>0.11</v>
      </c>
      <c r="I314" s="52">
        <v>1.8</v>
      </c>
      <c r="J314" s="52">
        <v>304</v>
      </c>
      <c r="K314" s="52">
        <v>0.8426880000000001</v>
      </c>
    </row>
    <row r="315" spans="2:11">
      <c r="B315" s="52">
        <v>7901</v>
      </c>
      <c r="C315" s="52" t="s">
        <v>183</v>
      </c>
      <c r="D315" s="52" t="s">
        <v>173</v>
      </c>
      <c r="E315" s="52"/>
      <c r="F315" s="52" t="s">
        <v>193</v>
      </c>
      <c r="G315" s="52">
        <v>0.02</v>
      </c>
      <c r="H315" s="52">
        <v>0.09</v>
      </c>
      <c r="I315" s="52">
        <v>1.5</v>
      </c>
      <c r="J315" s="52">
        <v>312</v>
      </c>
      <c r="K315" s="52">
        <v>0.84240000000000004</v>
      </c>
    </row>
    <row r="316" spans="2:11">
      <c r="B316" s="52">
        <v>8747</v>
      </c>
      <c r="C316" s="52" t="s">
        <v>183</v>
      </c>
      <c r="D316" s="52" t="s">
        <v>173</v>
      </c>
      <c r="E316" s="52"/>
      <c r="F316" s="52" t="s">
        <v>17</v>
      </c>
      <c r="G316" s="52">
        <v>0.02</v>
      </c>
      <c r="H316" s="52">
        <v>0.09</v>
      </c>
      <c r="I316" s="52">
        <v>3</v>
      </c>
      <c r="J316" s="52">
        <v>156</v>
      </c>
      <c r="K316" s="52">
        <v>0.84240000000000004</v>
      </c>
    </row>
    <row r="317" spans="2:11">
      <c r="B317" s="52">
        <v>8575</v>
      </c>
      <c r="C317" s="52" t="s">
        <v>183</v>
      </c>
      <c r="D317" s="52" t="s">
        <v>194</v>
      </c>
      <c r="E317" s="52"/>
      <c r="F317" s="52" t="s">
        <v>18</v>
      </c>
      <c r="G317" s="52">
        <v>4.4999999999999998E-2</v>
      </c>
      <c r="H317" s="52">
        <v>0.09</v>
      </c>
      <c r="I317" s="52">
        <v>4</v>
      </c>
      <c r="J317" s="52">
        <v>52</v>
      </c>
      <c r="K317" s="52">
        <v>0.84239999999999993</v>
      </c>
    </row>
    <row r="318" spans="2:11">
      <c r="B318" s="52">
        <v>7507</v>
      </c>
      <c r="C318" s="52" t="s">
        <v>183</v>
      </c>
      <c r="D318" s="52" t="s">
        <v>170</v>
      </c>
      <c r="E318" s="52"/>
      <c r="F318" s="52" t="s">
        <v>17</v>
      </c>
      <c r="G318" s="52">
        <v>1.4E-2</v>
      </c>
      <c r="H318" s="52">
        <v>8.5000000000000006E-2</v>
      </c>
      <c r="I318" s="52">
        <v>2.5</v>
      </c>
      <c r="J318" s="52">
        <v>280</v>
      </c>
      <c r="K318" s="52">
        <v>0.83300000000000007</v>
      </c>
    </row>
    <row r="319" spans="2:11">
      <c r="B319" s="52">
        <v>7930</v>
      </c>
      <c r="C319" s="52" t="s">
        <v>183</v>
      </c>
      <c r="D319" s="52" t="s">
        <v>187</v>
      </c>
      <c r="E319" s="52"/>
      <c r="F319" s="52" t="s">
        <v>17</v>
      </c>
      <c r="G319" s="52">
        <v>2.4E-2</v>
      </c>
      <c r="H319" s="52">
        <v>8.5000000000000006E-2</v>
      </c>
      <c r="I319" s="52">
        <v>5.0999999999999996</v>
      </c>
      <c r="J319" s="52">
        <v>80</v>
      </c>
      <c r="K319" s="52">
        <v>0.83231999999999995</v>
      </c>
    </row>
    <row r="320" spans="2:11">
      <c r="B320" s="52">
        <v>9109</v>
      </c>
      <c r="C320" s="52" t="s">
        <v>186</v>
      </c>
      <c r="D320" s="52" t="s">
        <v>170</v>
      </c>
      <c r="E320" s="52"/>
      <c r="F320" s="52" t="s">
        <v>193</v>
      </c>
      <c r="G320" s="52">
        <v>1.4E-2</v>
      </c>
      <c r="H320" s="52">
        <v>8.5000000000000006E-2</v>
      </c>
      <c r="I320" s="52">
        <v>1.5</v>
      </c>
      <c r="J320" s="52">
        <v>464</v>
      </c>
      <c r="K320" s="52">
        <v>0.82824000000000009</v>
      </c>
    </row>
    <row r="321" spans="2:11">
      <c r="B321" s="52">
        <v>9352</v>
      </c>
      <c r="C321" s="52" t="s">
        <v>183</v>
      </c>
      <c r="D321" s="52" t="s">
        <v>173</v>
      </c>
      <c r="E321" s="52" t="s">
        <v>199</v>
      </c>
      <c r="F321" s="52" t="s">
        <v>193</v>
      </c>
      <c r="G321" s="52">
        <v>0.02</v>
      </c>
      <c r="H321" s="52">
        <v>9.5000000000000001E-2</v>
      </c>
      <c r="I321" s="52">
        <v>1.5</v>
      </c>
      <c r="J321" s="52">
        <v>288</v>
      </c>
      <c r="K321" s="52">
        <v>0.82079999999999997</v>
      </c>
    </row>
    <row r="322" spans="2:11">
      <c r="B322" s="52">
        <v>9355</v>
      </c>
      <c r="C322" s="52" t="s">
        <v>183</v>
      </c>
      <c r="D322" s="52" t="s">
        <v>173</v>
      </c>
      <c r="E322" s="52" t="s">
        <v>199</v>
      </c>
      <c r="F322" s="52" t="s">
        <v>17</v>
      </c>
      <c r="G322" s="52">
        <v>0.02</v>
      </c>
      <c r="H322" s="52">
        <v>9.5000000000000001E-2</v>
      </c>
      <c r="I322" s="52">
        <v>3</v>
      </c>
      <c r="J322" s="52">
        <v>144</v>
      </c>
      <c r="K322" s="52">
        <v>0.82079999999999997</v>
      </c>
    </row>
    <row r="323" spans="2:11">
      <c r="B323" s="52">
        <v>9400</v>
      </c>
      <c r="C323" s="52" t="s">
        <v>183</v>
      </c>
      <c r="D323" s="52" t="s">
        <v>173</v>
      </c>
      <c r="E323" s="52" t="s">
        <v>247</v>
      </c>
      <c r="F323" s="52" t="s">
        <v>193</v>
      </c>
      <c r="G323" s="52">
        <v>0.02</v>
      </c>
      <c r="H323" s="52">
        <v>0.115</v>
      </c>
      <c r="I323" s="52">
        <v>1.8</v>
      </c>
      <c r="J323" s="52">
        <v>198</v>
      </c>
      <c r="K323" s="52">
        <v>0.81972000000000012</v>
      </c>
    </row>
    <row r="324" spans="2:11">
      <c r="B324" s="52">
        <v>7177</v>
      </c>
      <c r="C324" s="52" t="s">
        <v>183</v>
      </c>
      <c r="D324" s="52" t="s">
        <v>170</v>
      </c>
      <c r="E324" s="52"/>
      <c r="F324" s="52" t="s">
        <v>17</v>
      </c>
      <c r="G324" s="52">
        <v>1.4E-2</v>
      </c>
      <c r="H324" s="52">
        <v>8.5000000000000006E-2</v>
      </c>
      <c r="I324" s="52">
        <v>2</v>
      </c>
      <c r="J324" s="52">
        <v>344</v>
      </c>
      <c r="K324" s="52">
        <v>0.81872000000000011</v>
      </c>
    </row>
    <row r="325" spans="2:11">
      <c r="B325" s="52">
        <v>7856</v>
      </c>
      <c r="C325" s="52" t="s">
        <v>183</v>
      </c>
      <c r="D325" s="52" t="s">
        <v>173</v>
      </c>
      <c r="E325" s="52" t="s">
        <v>195</v>
      </c>
      <c r="F325" s="52" t="s">
        <v>193</v>
      </c>
      <c r="G325" s="52">
        <v>0.02</v>
      </c>
      <c r="H325" s="52">
        <v>0.14000000000000001</v>
      </c>
      <c r="I325" s="52">
        <v>1.8</v>
      </c>
      <c r="J325" s="52">
        <v>162</v>
      </c>
      <c r="K325" s="52">
        <v>0.81648000000000021</v>
      </c>
    </row>
    <row r="326" spans="2:11">
      <c r="B326" s="52">
        <v>9631</v>
      </c>
      <c r="C326" s="52" t="s">
        <v>183</v>
      </c>
      <c r="D326" s="52" t="s">
        <v>170</v>
      </c>
      <c r="E326" s="52" t="s">
        <v>192</v>
      </c>
      <c r="F326" s="52" t="s">
        <v>193</v>
      </c>
      <c r="G326" s="52">
        <v>1.4E-2</v>
      </c>
      <c r="H326" s="52">
        <v>0.13500000000000001</v>
      </c>
      <c r="I326" s="52">
        <v>1.5</v>
      </c>
      <c r="J326" s="52">
        <v>288</v>
      </c>
      <c r="K326" s="52">
        <v>0.81648000000000009</v>
      </c>
    </row>
    <row r="327" spans="2:11">
      <c r="B327" s="52">
        <v>8441</v>
      </c>
      <c r="C327" s="52" t="s">
        <v>183</v>
      </c>
      <c r="D327" s="52" t="s">
        <v>173</v>
      </c>
      <c r="E327" s="52"/>
      <c r="F327" s="52" t="s">
        <v>16</v>
      </c>
      <c r="G327" s="52">
        <v>0.02</v>
      </c>
      <c r="H327" s="52">
        <v>0.09</v>
      </c>
      <c r="I327" s="52">
        <v>3</v>
      </c>
      <c r="J327" s="52">
        <v>150</v>
      </c>
      <c r="K327" s="52">
        <v>0.81</v>
      </c>
    </row>
    <row r="328" spans="2:11">
      <c r="B328" s="52">
        <v>7896</v>
      </c>
      <c r="C328" s="52" t="s">
        <v>188</v>
      </c>
      <c r="D328" s="52" t="s">
        <v>189</v>
      </c>
      <c r="E328" s="52"/>
      <c r="F328" s="52" t="s">
        <v>16</v>
      </c>
      <c r="G328" s="52">
        <v>0.03</v>
      </c>
      <c r="H328" s="52">
        <v>0.09</v>
      </c>
      <c r="I328" s="52">
        <v>4</v>
      </c>
      <c r="J328" s="52">
        <v>75</v>
      </c>
      <c r="K328" s="52">
        <v>0.80999999999999994</v>
      </c>
    </row>
    <row r="329" spans="2:11">
      <c r="B329" s="52">
        <v>8747</v>
      </c>
      <c r="C329" s="52" t="s">
        <v>183</v>
      </c>
      <c r="D329" s="52" t="s">
        <v>173</v>
      </c>
      <c r="E329" s="52"/>
      <c r="F329" s="52" t="s">
        <v>17</v>
      </c>
      <c r="G329" s="52">
        <v>0.02</v>
      </c>
      <c r="H329" s="52">
        <v>0.09</v>
      </c>
      <c r="I329" s="52">
        <v>2.5</v>
      </c>
      <c r="J329" s="52">
        <v>180</v>
      </c>
      <c r="K329" s="52">
        <v>0.80999999999999994</v>
      </c>
    </row>
    <row r="330" spans="2:11">
      <c r="B330" s="52">
        <v>9409</v>
      </c>
      <c r="C330" s="52" t="s">
        <v>183</v>
      </c>
      <c r="D330" s="52" t="s">
        <v>170</v>
      </c>
      <c r="E330" s="52"/>
      <c r="F330" s="52" t="s">
        <v>17</v>
      </c>
      <c r="G330" s="52">
        <v>1.4E-2</v>
      </c>
      <c r="H330" s="52">
        <v>8.5000000000000006E-2</v>
      </c>
      <c r="I330" s="52">
        <v>2.5</v>
      </c>
      <c r="J330" s="52">
        <v>272</v>
      </c>
      <c r="K330" s="52">
        <v>0.80920000000000003</v>
      </c>
    </row>
    <row r="331" spans="2:11">
      <c r="B331" s="52">
        <v>7856</v>
      </c>
      <c r="C331" s="52" t="s">
        <v>183</v>
      </c>
      <c r="D331" s="52" t="s">
        <v>173</v>
      </c>
      <c r="E331" s="52" t="s">
        <v>195</v>
      </c>
      <c r="F331" s="52" t="s">
        <v>193</v>
      </c>
      <c r="G331" s="52">
        <v>0.02</v>
      </c>
      <c r="H331" s="52">
        <v>0.14000000000000001</v>
      </c>
      <c r="I331" s="52">
        <v>1.5</v>
      </c>
      <c r="J331" s="52">
        <v>192</v>
      </c>
      <c r="K331" s="52">
        <v>0.80640000000000012</v>
      </c>
    </row>
    <row r="332" spans="2:11">
      <c r="B332" s="52">
        <v>7941</v>
      </c>
      <c r="C332" s="52" t="s">
        <v>183</v>
      </c>
      <c r="D332" s="52" t="s">
        <v>173</v>
      </c>
      <c r="E332" s="52" t="s">
        <v>195</v>
      </c>
      <c r="F332" s="52" t="s">
        <v>193</v>
      </c>
      <c r="G332" s="52">
        <v>0.02</v>
      </c>
      <c r="H332" s="52">
        <v>0.14000000000000001</v>
      </c>
      <c r="I332" s="52">
        <v>1.5</v>
      </c>
      <c r="J332" s="52">
        <v>192</v>
      </c>
      <c r="K332" s="52">
        <v>0.80640000000000012</v>
      </c>
    </row>
    <row r="333" spans="2:11">
      <c r="B333" s="52">
        <v>7690</v>
      </c>
      <c r="C333" s="52" t="s">
        <v>183</v>
      </c>
      <c r="D333" s="52" t="s">
        <v>184</v>
      </c>
      <c r="E333" s="52" t="s">
        <v>191</v>
      </c>
      <c r="F333" s="52" t="s">
        <v>213</v>
      </c>
      <c r="G333" s="52">
        <v>3.4000000000000002E-2</v>
      </c>
      <c r="H333" s="52">
        <v>0.14000000000000001</v>
      </c>
      <c r="I333" s="52">
        <v>2</v>
      </c>
      <c r="J333" s="52">
        <v>84</v>
      </c>
      <c r="K333" s="52">
        <v>0.79968000000000017</v>
      </c>
    </row>
    <row r="334" spans="2:11">
      <c r="B334" s="52">
        <v>8882</v>
      </c>
      <c r="C334" s="52" t="s">
        <v>188</v>
      </c>
      <c r="D334" s="52" t="s">
        <v>170</v>
      </c>
      <c r="E334" s="52"/>
      <c r="F334" s="52" t="s">
        <v>16</v>
      </c>
      <c r="G334" s="52">
        <v>1.4E-2</v>
      </c>
      <c r="H334" s="52">
        <v>8.5000000000000006E-2</v>
      </c>
      <c r="I334" s="52">
        <v>4</v>
      </c>
      <c r="J334" s="52">
        <v>168</v>
      </c>
      <c r="K334" s="52">
        <v>0.79968000000000006</v>
      </c>
    </row>
    <row r="335" spans="2:11">
      <c r="B335" s="52">
        <v>8449</v>
      </c>
      <c r="C335" s="52" t="s">
        <v>183</v>
      </c>
      <c r="D335" s="52" t="s">
        <v>170</v>
      </c>
      <c r="E335" s="52" t="s">
        <v>192</v>
      </c>
      <c r="F335" s="52" t="s">
        <v>17</v>
      </c>
      <c r="G335" s="52">
        <v>1.4E-2</v>
      </c>
      <c r="H335" s="52">
        <v>8.5000000000000006E-2</v>
      </c>
      <c r="I335" s="52">
        <v>4</v>
      </c>
      <c r="J335" s="52">
        <v>168</v>
      </c>
      <c r="K335" s="52">
        <v>0.79968000000000006</v>
      </c>
    </row>
  </sheetData>
  <sortState xmlns:xlrd2="http://schemas.microsoft.com/office/spreadsheetml/2017/richdata2" ref="B4:K335">
    <sortCondition descending="1" ref="K4:K3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8"/>
  <sheetViews>
    <sheetView workbookViewId="0">
      <selection activeCell="F15" sqref="F15"/>
    </sheetView>
  </sheetViews>
  <sheetFormatPr defaultRowHeight="15"/>
  <cols>
    <col min="2" max="2" width="28.25" customWidth="1"/>
    <col min="3" max="3" width="18.5625" customWidth="1"/>
    <col min="4" max="4" width="18.6953125" customWidth="1"/>
    <col min="6" max="6" width="13.85546875" customWidth="1"/>
    <col min="7" max="7" width="17.08203125" customWidth="1"/>
  </cols>
  <sheetData>
    <row r="1" spans="1:7">
      <c r="A1" s="56" t="s">
        <v>25</v>
      </c>
      <c r="B1" s="56"/>
      <c r="C1" s="1" t="s">
        <v>26</v>
      </c>
      <c r="D1" s="1" t="s">
        <v>26</v>
      </c>
    </row>
    <row r="2" spans="1:7">
      <c r="A2" s="57" t="s">
        <v>27</v>
      </c>
      <c r="B2" s="57"/>
      <c r="C2" s="2">
        <v>383.76400000000001</v>
      </c>
      <c r="D2" s="2">
        <v>361.94200000000001</v>
      </c>
    </row>
    <row r="3" spans="1:7">
      <c r="A3" s="58" t="s">
        <v>28</v>
      </c>
      <c r="B3" s="58"/>
      <c r="C3" s="3">
        <v>11.58</v>
      </c>
      <c r="D3" s="3">
        <v>11.58</v>
      </c>
      <c r="F3" s="8" t="s">
        <v>8</v>
      </c>
      <c r="G3" s="8" t="s">
        <v>9</v>
      </c>
    </row>
    <row r="4" spans="1:7">
      <c r="A4" s="58" t="s">
        <v>29</v>
      </c>
      <c r="B4" s="58"/>
      <c r="C4" s="3">
        <v>2.3149999999999999</v>
      </c>
      <c r="D4" s="3">
        <v>2.3149999999999999</v>
      </c>
      <c r="F4" s="9" t="s">
        <v>14</v>
      </c>
      <c r="G4" s="9">
        <v>45000</v>
      </c>
    </row>
    <row r="5" spans="1:7">
      <c r="A5" s="58" t="s">
        <v>30</v>
      </c>
      <c r="B5" s="58"/>
      <c r="C5" s="3">
        <v>2.5419999999999998</v>
      </c>
      <c r="D5" s="3">
        <v>2.5419999999999998</v>
      </c>
      <c r="F5" s="9" t="s">
        <v>16</v>
      </c>
      <c r="G5" s="9">
        <v>28500</v>
      </c>
    </row>
    <row r="6" spans="1:7">
      <c r="A6" s="58" t="s">
        <v>31</v>
      </c>
      <c r="B6" s="58"/>
      <c r="C6" s="3">
        <v>5.3789999999999996</v>
      </c>
      <c r="D6" s="3">
        <v>5.3789999999999996</v>
      </c>
      <c r="F6" s="9" t="s">
        <v>17</v>
      </c>
      <c r="G6" s="9">
        <v>24500</v>
      </c>
    </row>
    <row r="7" spans="1:7">
      <c r="A7" s="58" t="s">
        <v>32</v>
      </c>
      <c r="B7" s="58"/>
      <c r="C7" s="3">
        <v>3.14</v>
      </c>
      <c r="D7" s="3">
        <v>3.14</v>
      </c>
      <c r="F7" s="54" t="s">
        <v>11</v>
      </c>
      <c r="G7" s="54">
        <v>13000</v>
      </c>
    </row>
    <row r="8" spans="1:7">
      <c r="A8" s="58" t="s">
        <v>33</v>
      </c>
      <c r="B8" s="58"/>
      <c r="C8" s="3">
        <v>0.97599999999999998</v>
      </c>
      <c r="D8" s="3">
        <v>0.97599999999999998</v>
      </c>
    </row>
    <row r="9" spans="1:7">
      <c r="A9" s="58" t="s">
        <v>34</v>
      </c>
      <c r="B9" s="58"/>
      <c r="C9" s="3">
        <v>1.1020000000000001</v>
      </c>
      <c r="D9" s="3">
        <v>1.1020000000000001</v>
      </c>
    </row>
    <row r="10" spans="1:7">
      <c r="A10" s="58" t="s">
        <v>35</v>
      </c>
      <c r="B10" s="58"/>
      <c r="C10" s="3">
        <v>0.874</v>
      </c>
      <c r="D10" s="3">
        <v>0.874</v>
      </c>
    </row>
    <row r="11" spans="1:7">
      <c r="A11" s="58" t="s">
        <v>36</v>
      </c>
      <c r="B11" s="58"/>
      <c r="C11" s="3">
        <v>0.16300000000000001</v>
      </c>
      <c r="D11" s="3">
        <v>0.16300000000000001</v>
      </c>
    </row>
    <row r="12" spans="1:7">
      <c r="A12" s="58" t="s">
        <v>37</v>
      </c>
      <c r="B12" s="58"/>
      <c r="C12" s="3">
        <v>1.552</v>
      </c>
      <c r="D12" s="3">
        <v>1.552</v>
      </c>
    </row>
    <row r="13" spans="1:7">
      <c r="A13" s="58" t="s">
        <v>38</v>
      </c>
      <c r="B13" s="58"/>
      <c r="C13" s="3">
        <v>0.13400000000000001</v>
      </c>
      <c r="D13" s="3">
        <v>0.13400000000000001</v>
      </c>
    </row>
    <row r="14" spans="1:7">
      <c r="A14" s="58" t="s">
        <v>39</v>
      </c>
      <c r="B14" s="58"/>
      <c r="C14" s="3">
        <v>0.33300000000000002</v>
      </c>
      <c r="D14" s="3">
        <v>0.33300000000000002</v>
      </c>
    </row>
    <row r="15" spans="1:7">
      <c r="A15" s="58" t="s">
        <v>107</v>
      </c>
      <c r="B15" s="58"/>
      <c r="C15" s="3">
        <v>2.0190000000000001</v>
      </c>
      <c r="D15" s="3">
        <v>2.0190000000000001</v>
      </c>
    </row>
    <row r="16" spans="1:7">
      <c r="A16" s="58" t="s">
        <v>40</v>
      </c>
      <c r="B16" s="58"/>
      <c r="C16" s="3">
        <v>0.40699999999999997</v>
      </c>
      <c r="D16" s="3">
        <v>0.40699999999999997</v>
      </c>
    </row>
    <row r="17" spans="1:4">
      <c r="A17" s="58" t="s">
        <v>41</v>
      </c>
      <c r="B17" s="58"/>
      <c r="C17" s="3">
        <v>5.7110000000000003</v>
      </c>
      <c r="D17" s="3">
        <v>5.7110000000000003</v>
      </c>
    </row>
    <row r="18" spans="1:4">
      <c r="A18" s="58" t="s">
        <v>108</v>
      </c>
      <c r="B18" s="58"/>
      <c r="C18" s="3">
        <v>1.5629999999999999</v>
      </c>
      <c r="D18" s="3">
        <v>1.5629999999999999</v>
      </c>
    </row>
    <row r="19" spans="1:4">
      <c r="A19" s="58" t="s">
        <v>109</v>
      </c>
      <c r="B19" s="58"/>
      <c r="C19" s="3">
        <v>1.236</v>
      </c>
      <c r="D19" s="3">
        <v>1.236</v>
      </c>
    </row>
    <row r="20" spans="1:4">
      <c r="A20" s="58" t="s">
        <v>110</v>
      </c>
      <c r="B20" s="58"/>
      <c r="C20" s="3">
        <v>0.218</v>
      </c>
      <c r="D20" s="3">
        <v>0.218</v>
      </c>
    </row>
    <row r="21" spans="1:4">
      <c r="A21" s="58" t="s">
        <v>111</v>
      </c>
      <c r="B21" s="58"/>
      <c r="C21" s="3">
        <v>0.215</v>
      </c>
      <c r="D21" s="3">
        <v>0.215</v>
      </c>
    </row>
    <row r="22" spans="1:4">
      <c r="A22" s="58" t="s">
        <v>112</v>
      </c>
      <c r="B22" s="58"/>
      <c r="C22" s="3">
        <v>0.108</v>
      </c>
      <c r="D22" s="3">
        <v>0.108</v>
      </c>
    </row>
    <row r="23" spans="1:4">
      <c r="A23" s="58" t="s">
        <v>42</v>
      </c>
      <c r="B23" s="58"/>
      <c r="C23" s="3">
        <v>2.3E-2</v>
      </c>
      <c r="D23" s="3">
        <v>2.3E-2</v>
      </c>
    </row>
    <row r="24" spans="1:4">
      <c r="A24" s="58" t="s">
        <v>43</v>
      </c>
      <c r="B24" s="58"/>
      <c r="C24" s="3">
        <v>0.32200000000000001</v>
      </c>
      <c r="D24" s="3">
        <v>0.32200000000000001</v>
      </c>
    </row>
    <row r="25" spans="1:4">
      <c r="A25" s="58" t="s">
        <v>44</v>
      </c>
      <c r="B25" s="58"/>
      <c r="C25" s="3">
        <v>0.54400000000000004</v>
      </c>
      <c r="D25" s="3">
        <v>0.54400000000000004</v>
      </c>
    </row>
    <row r="26" spans="1:4">
      <c r="A26" s="58" t="s">
        <v>113</v>
      </c>
      <c r="B26" s="58"/>
      <c r="C26" s="3">
        <v>1.371</v>
      </c>
      <c r="D26" s="3">
        <v>1.371</v>
      </c>
    </row>
    <row r="27" spans="1:4">
      <c r="A27" s="58" t="s">
        <v>45</v>
      </c>
      <c r="B27" s="58"/>
      <c r="C27" s="3">
        <v>0.20100000000000001</v>
      </c>
      <c r="D27" s="3">
        <v>0.20100000000000001</v>
      </c>
    </row>
    <row r="28" spans="1:4">
      <c r="A28" s="58" t="s">
        <v>114</v>
      </c>
      <c r="B28" s="58"/>
      <c r="C28" s="3">
        <v>1.774</v>
      </c>
      <c r="D28" s="3">
        <v>1.774</v>
      </c>
    </row>
    <row r="29" spans="1:4">
      <c r="A29" s="58" t="s">
        <v>46</v>
      </c>
      <c r="B29" s="58"/>
      <c r="C29" s="3">
        <v>0.48899999999999999</v>
      </c>
      <c r="D29" s="3">
        <v>0.48899999999999999</v>
      </c>
    </row>
    <row r="30" spans="1:4">
      <c r="A30" s="58" t="s">
        <v>47</v>
      </c>
      <c r="B30" s="58"/>
      <c r="C30" s="3">
        <v>0.21199999999999999</v>
      </c>
      <c r="D30" s="3">
        <v>0.21199999999999999</v>
      </c>
    </row>
    <row r="31" spans="1:4">
      <c r="A31" s="58" t="s">
        <v>115</v>
      </c>
      <c r="B31" s="58"/>
      <c r="C31" s="4"/>
      <c r="D31" s="5">
        <v>-0.54400000000000004</v>
      </c>
    </row>
    <row r="32" spans="1:4">
      <c r="A32" s="58" t="s">
        <v>48</v>
      </c>
      <c r="B32" s="58"/>
      <c r="C32" s="3">
        <v>9.0999999999999998E-2</v>
      </c>
      <c r="D32" s="3">
        <v>9.0999999999999998E-2</v>
      </c>
    </row>
    <row r="33" spans="1:4">
      <c r="A33" s="58" t="s">
        <v>49</v>
      </c>
      <c r="B33" s="58"/>
      <c r="C33" s="3">
        <v>0.69599999999999995</v>
      </c>
      <c r="D33" s="3">
        <v>0.69599999999999995</v>
      </c>
    </row>
    <row r="34" spans="1:4">
      <c r="A34" s="58" t="s">
        <v>50</v>
      </c>
      <c r="B34" s="58"/>
      <c r="C34" s="3">
        <v>4.3550000000000004</v>
      </c>
      <c r="D34" s="3">
        <v>4.3550000000000004</v>
      </c>
    </row>
    <row r="35" spans="1:4">
      <c r="A35" s="58" t="s">
        <v>116</v>
      </c>
      <c r="B35" s="58"/>
      <c r="C35" s="3">
        <v>2.444</v>
      </c>
      <c r="D35" s="3">
        <v>2.444</v>
      </c>
    </row>
    <row r="36" spans="1:4">
      <c r="A36" s="58" t="s">
        <v>51</v>
      </c>
      <c r="B36" s="58"/>
      <c r="C36" s="4"/>
      <c r="D36" s="5">
        <v>-0.36299999999999999</v>
      </c>
    </row>
    <row r="37" spans="1:4">
      <c r="A37" s="58" t="s">
        <v>52</v>
      </c>
      <c r="B37" s="58"/>
      <c r="C37" s="3">
        <v>2.625</v>
      </c>
      <c r="D37" s="3">
        <v>2.625</v>
      </c>
    </row>
    <row r="38" spans="1:4">
      <c r="A38" s="58" t="s">
        <v>53</v>
      </c>
      <c r="B38" s="58"/>
      <c r="C38" s="3">
        <v>2.7490000000000001</v>
      </c>
      <c r="D38" s="3">
        <v>2.7490000000000001</v>
      </c>
    </row>
    <row r="39" spans="1:4">
      <c r="A39" s="58" t="s">
        <v>117</v>
      </c>
      <c r="B39" s="58"/>
      <c r="C39" s="3">
        <v>0.318</v>
      </c>
      <c r="D39" s="3">
        <v>0.318</v>
      </c>
    </row>
    <row r="40" spans="1:4">
      <c r="A40" s="58" t="s">
        <v>54</v>
      </c>
      <c r="B40" s="58"/>
      <c r="C40" s="3">
        <v>8.1349999999999998</v>
      </c>
      <c r="D40" s="3">
        <v>8.1349999999999998</v>
      </c>
    </row>
    <row r="41" spans="1:4">
      <c r="A41" s="58" t="s">
        <v>55</v>
      </c>
      <c r="B41" s="58"/>
      <c r="C41" s="3">
        <v>2.3849999999999998</v>
      </c>
      <c r="D41" s="3">
        <v>2.3849999999999998</v>
      </c>
    </row>
    <row r="42" spans="1:4">
      <c r="A42" s="58" t="s">
        <v>118</v>
      </c>
      <c r="B42" s="58"/>
      <c r="C42" s="3">
        <v>0.2</v>
      </c>
      <c r="D42" s="3">
        <v>0.2</v>
      </c>
    </row>
    <row r="43" spans="1:4">
      <c r="A43" s="58" t="s">
        <v>56</v>
      </c>
      <c r="B43" s="58"/>
      <c r="C43" s="3">
        <v>0.33400000000000002</v>
      </c>
      <c r="D43" s="3">
        <v>0.33400000000000002</v>
      </c>
    </row>
    <row r="44" spans="1:4">
      <c r="A44" s="58" t="s">
        <v>119</v>
      </c>
      <c r="B44" s="58"/>
      <c r="C44" s="3">
        <v>0.28599999999999998</v>
      </c>
      <c r="D44" s="3">
        <v>0.28599999999999998</v>
      </c>
    </row>
    <row r="45" spans="1:4">
      <c r="A45" s="58" t="s">
        <v>57</v>
      </c>
      <c r="B45" s="58"/>
      <c r="C45" s="3">
        <v>0.14299999999999999</v>
      </c>
      <c r="D45" s="3">
        <v>0.14299999999999999</v>
      </c>
    </row>
    <row r="46" spans="1:4">
      <c r="A46" s="58" t="s">
        <v>120</v>
      </c>
      <c r="B46" s="58"/>
      <c r="C46" s="3">
        <v>0.42899999999999999</v>
      </c>
      <c r="D46" s="3">
        <v>0.42899999999999999</v>
      </c>
    </row>
    <row r="47" spans="1:4">
      <c r="A47" s="58" t="s">
        <v>58</v>
      </c>
      <c r="B47" s="58"/>
      <c r="C47" s="3">
        <v>9.0540000000000003</v>
      </c>
      <c r="D47" s="3">
        <v>9.0540000000000003</v>
      </c>
    </row>
    <row r="48" spans="1:4">
      <c r="A48" s="58" t="s">
        <v>121</v>
      </c>
      <c r="B48" s="58"/>
      <c r="C48" s="3">
        <v>3.7210000000000001</v>
      </c>
      <c r="D48" s="3">
        <v>3.0209999999999999</v>
      </c>
    </row>
    <row r="49" spans="1:4">
      <c r="A49" s="58" t="s">
        <v>122</v>
      </c>
      <c r="B49" s="58"/>
      <c r="C49" s="3">
        <v>0.156</v>
      </c>
      <c r="D49" s="3">
        <v>0.156</v>
      </c>
    </row>
    <row r="50" spans="1:4">
      <c r="A50" s="58" t="s">
        <v>123</v>
      </c>
      <c r="B50" s="58"/>
      <c r="C50" s="3">
        <v>0.622</v>
      </c>
      <c r="D50" s="3">
        <v>0.622</v>
      </c>
    </row>
    <row r="51" spans="1:4">
      <c r="A51" s="58" t="s">
        <v>124</v>
      </c>
      <c r="B51" s="58"/>
      <c r="C51" s="3">
        <v>8.1000000000000003E-2</v>
      </c>
      <c r="D51" s="3">
        <v>8.1000000000000003E-2</v>
      </c>
    </row>
    <row r="52" spans="1:4">
      <c r="A52" s="58" t="s">
        <v>59</v>
      </c>
      <c r="B52" s="58"/>
      <c r="C52" s="3">
        <v>4.4999999999999998E-2</v>
      </c>
      <c r="D52" s="3">
        <v>4.4999999999999998E-2</v>
      </c>
    </row>
    <row r="53" spans="1:4">
      <c r="A53" s="58" t="s">
        <v>60</v>
      </c>
      <c r="B53" s="58"/>
      <c r="C53" s="3">
        <v>4.4999999999999998E-2</v>
      </c>
      <c r="D53" s="3">
        <v>4.4999999999999998E-2</v>
      </c>
    </row>
    <row r="54" spans="1:4">
      <c r="A54" s="58" t="s">
        <v>61</v>
      </c>
      <c r="B54" s="58"/>
      <c r="C54" s="3">
        <v>2.88</v>
      </c>
      <c r="D54" s="3">
        <v>2.88</v>
      </c>
    </row>
    <row r="55" spans="1:4">
      <c r="A55" s="58" t="s">
        <v>62</v>
      </c>
      <c r="B55" s="58"/>
      <c r="C55" s="3">
        <v>9.0999999999999998E-2</v>
      </c>
      <c r="D55" s="3">
        <v>9.0999999999999998E-2</v>
      </c>
    </row>
    <row r="56" spans="1:4">
      <c r="A56" s="58" t="s">
        <v>125</v>
      </c>
      <c r="B56" s="58"/>
      <c r="C56" s="3">
        <v>0.249</v>
      </c>
      <c r="D56" s="3">
        <v>0.249</v>
      </c>
    </row>
    <row r="57" spans="1:4">
      <c r="A57" s="58" t="s">
        <v>63</v>
      </c>
      <c r="B57" s="58"/>
      <c r="C57" s="3">
        <v>0.998</v>
      </c>
      <c r="D57" s="3">
        <v>0.998</v>
      </c>
    </row>
    <row r="58" spans="1:4">
      <c r="A58" s="58" t="s">
        <v>64</v>
      </c>
      <c r="B58" s="58"/>
      <c r="C58" s="3">
        <v>0.60499999999999998</v>
      </c>
      <c r="D58" s="3">
        <v>0.60499999999999998</v>
      </c>
    </row>
    <row r="59" spans="1:4">
      <c r="A59" s="58" t="s">
        <v>126</v>
      </c>
      <c r="B59" s="58"/>
      <c r="C59" s="3">
        <v>0.121</v>
      </c>
      <c r="D59" s="3">
        <v>0.121</v>
      </c>
    </row>
    <row r="60" spans="1:4">
      <c r="A60" s="58" t="s">
        <v>65</v>
      </c>
      <c r="B60" s="58"/>
      <c r="C60" s="3">
        <v>14.182</v>
      </c>
      <c r="D60" s="3">
        <v>14.182</v>
      </c>
    </row>
    <row r="61" spans="1:4">
      <c r="A61" s="58" t="s">
        <v>66</v>
      </c>
      <c r="B61" s="58"/>
      <c r="C61" s="3">
        <v>1.421</v>
      </c>
      <c r="D61" s="3">
        <v>1.421</v>
      </c>
    </row>
    <row r="62" spans="1:4">
      <c r="A62" s="58" t="s">
        <v>67</v>
      </c>
      <c r="B62" s="58"/>
      <c r="C62" s="3">
        <v>1.59</v>
      </c>
      <c r="D62" s="3">
        <v>1.59</v>
      </c>
    </row>
    <row r="63" spans="1:4">
      <c r="A63" s="58" t="s">
        <v>68</v>
      </c>
      <c r="B63" s="58"/>
      <c r="C63" s="3">
        <v>5.0030000000000001</v>
      </c>
      <c r="D63" s="3">
        <v>5.0030000000000001</v>
      </c>
    </row>
    <row r="64" spans="1:4">
      <c r="A64" s="58" t="s">
        <v>69</v>
      </c>
      <c r="B64" s="58"/>
      <c r="C64" s="3">
        <v>4.4889999999999999</v>
      </c>
      <c r="D64" s="3">
        <v>4.4889999999999999</v>
      </c>
    </row>
    <row r="65" spans="1:4">
      <c r="A65" s="58" t="s">
        <v>127</v>
      </c>
      <c r="B65" s="58"/>
      <c r="C65" s="3">
        <v>0.99</v>
      </c>
      <c r="D65" s="3">
        <v>0.99</v>
      </c>
    </row>
    <row r="66" spans="1:4">
      <c r="A66" s="58" t="s">
        <v>70</v>
      </c>
      <c r="B66" s="58"/>
      <c r="C66" s="3">
        <v>2.1469999999999998</v>
      </c>
      <c r="D66" s="3">
        <v>2.1469999999999998</v>
      </c>
    </row>
    <row r="67" spans="1:4">
      <c r="A67" s="58" t="s">
        <v>71</v>
      </c>
      <c r="B67" s="58"/>
      <c r="C67" s="3">
        <v>10.834</v>
      </c>
      <c r="D67" s="3">
        <v>10.834</v>
      </c>
    </row>
    <row r="68" spans="1:4">
      <c r="A68" s="58" t="s">
        <v>128</v>
      </c>
      <c r="B68" s="58"/>
      <c r="C68" s="3">
        <v>2.4249999999999998</v>
      </c>
      <c r="D68" s="3">
        <v>2.3530000000000002</v>
      </c>
    </row>
    <row r="69" spans="1:4">
      <c r="A69" s="58" t="s">
        <v>72</v>
      </c>
      <c r="B69" s="58"/>
      <c r="C69" s="3">
        <v>1.782</v>
      </c>
      <c r="D69" s="3">
        <v>1.782</v>
      </c>
    </row>
    <row r="70" spans="1:4">
      <c r="A70" s="58" t="s">
        <v>129</v>
      </c>
      <c r="B70" s="58"/>
      <c r="C70" s="3">
        <v>7.2220000000000004</v>
      </c>
      <c r="D70" s="3">
        <v>7.2220000000000004</v>
      </c>
    </row>
    <row r="71" spans="1:4">
      <c r="A71" s="58" t="s">
        <v>73</v>
      </c>
      <c r="B71" s="58"/>
      <c r="C71" s="3">
        <v>18.974</v>
      </c>
      <c r="D71" s="3">
        <v>18.974</v>
      </c>
    </row>
    <row r="72" spans="1:4">
      <c r="A72" s="58" t="s">
        <v>74</v>
      </c>
      <c r="B72" s="58"/>
      <c r="C72" s="3">
        <v>6.4000000000000001E-2</v>
      </c>
      <c r="D72" s="3">
        <v>6.4000000000000001E-2</v>
      </c>
    </row>
    <row r="73" spans="1:4">
      <c r="A73" s="58" t="s">
        <v>130</v>
      </c>
      <c r="B73" s="58"/>
      <c r="C73" s="3">
        <v>3.6150000000000002</v>
      </c>
      <c r="D73" s="3">
        <v>3.6150000000000002</v>
      </c>
    </row>
    <row r="74" spans="1:4">
      <c r="A74" s="58" t="s">
        <v>75</v>
      </c>
      <c r="B74" s="58"/>
      <c r="C74" s="3">
        <v>1.966</v>
      </c>
      <c r="D74" s="3">
        <v>1.966</v>
      </c>
    </row>
    <row r="75" spans="1:4">
      <c r="A75" s="58" t="s">
        <v>76</v>
      </c>
      <c r="B75" s="58"/>
      <c r="C75" s="3">
        <v>0.55400000000000005</v>
      </c>
      <c r="D75" s="3">
        <v>0.55400000000000005</v>
      </c>
    </row>
    <row r="76" spans="1:4">
      <c r="A76" s="58" t="s">
        <v>131</v>
      </c>
      <c r="B76" s="58"/>
      <c r="C76" s="3">
        <v>1.718</v>
      </c>
      <c r="D76" s="3">
        <v>1.718</v>
      </c>
    </row>
    <row r="77" spans="1:4">
      <c r="A77" s="58" t="s">
        <v>77</v>
      </c>
      <c r="B77" s="58"/>
      <c r="C77" s="3">
        <v>0.90700000000000003</v>
      </c>
      <c r="D77" s="3">
        <v>0.90700000000000003</v>
      </c>
    </row>
    <row r="78" spans="1:4">
      <c r="A78" s="58" t="s">
        <v>78</v>
      </c>
      <c r="B78" s="58"/>
      <c r="C78" s="3">
        <v>0.66800000000000004</v>
      </c>
      <c r="D78" s="3">
        <v>0.66800000000000004</v>
      </c>
    </row>
    <row r="79" spans="1:4">
      <c r="A79" s="58" t="s">
        <v>79</v>
      </c>
      <c r="B79" s="58"/>
      <c r="C79" s="3">
        <v>1.05</v>
      </c>
      <c r="D79" s="3">
        <v>1.05</v>
      </c>
    </row>
    <row r="80" spans="1:4">
      <c r="A80" s="58" t="s">
        <v>80</v>
      </c>
      <c r="B80" s="58"/>
      <c r="C80" s="3">
        <v>1.92</v>
      </c>
      <c r="D80" s="3">
        <v>1.92</v>
      </c>
    </row>
    <row r="81" spans="1:4">
      <c r="A81" s="58" t="s">
        <v>81</v>
      </c>
      <c r="B81" s="58"/>
      <c r="C81" s="3">
        <v>0.84099999999999997</v>
      </c>
      <c r="D81" s="3">
        <v>0.84099999999999997</v>
      </c>
    </row>
    <row r="82" spans="1:4">
      <c r="A82" s="58" t="s">
        <v>132</v>
      </c>
      <c r="B82" s="58"/>
      <c r="C82" s="3">
        <v>0.44800000000000001</v>
      </c>
      <c r="D82" s="3">
        <v>0.44800000000000001</v>
      </c>
    </row>
    <row r="83" spans="1:4">
      <c r="A83" s="58" t="s">
        <v>82</v>
      </c>
      <c r="B83" s="58"/>
      <c r="C83" s="3">
        <v>1.411</v>
      </c>
      <c r="D83" s="3">
        <v>1.411</v>
      </c>
    </row>
    <row r="84" spans="1:4">
      <c r="A84" s="58" t="s">
        <v>83</v>
      </c>
      <c r="B84" s="58"/>
      <c r="C84" s="3">
        <v>2.6459999999999999</v>
      </c>
      <c r="D84" s="3">
        <v>2.6459999999999999</v>
      </c>
    </row>
    <row r="85" spans="1:4">
      <c r="A85" s="58" t="s">
        <v>84</v>
      </c>
      <c r="B85" s="58"/>
      <c r="C85" s="3">
        <v>0.66300000000000003</v>
      </c>
      <c r="D85" s="3">
        <v>0.66300000000000003</v>
      </c>
    </row>
    <row r="86" spans="1:4">
      <c r="A86" s="58" t="s">
        <v>85</v>
      </c>
      <c r="B86" s="58"/>
      <c r="C86" s="3">
        <v>2.4529999999999998</v>
      </c>
      <c r="D86" s="3">
        <v>2.4529999999999998</v>
      </c>
    </row>
    <row r="87" spans="1:4">
      <c r="A87" s="58" t="s">
        <v>133</v>
      </c>
      <c r="B87" s="58"/>
      <c r="C87" s="3">
        <v>1.9490000000000001</v>
      </c>
      <c r="D87" s="3">
        <v>1.9490000000000001</v>
      </c>
    </row>
    <row r="88" spans="1:4">
      <c r="A88" s="58" t="s">
        <v>86</v>
      </c>
      <c r="B88" s="58"/>
      <c r="C88" s="3">
        <v>1.0669999999999999</v>
      </c>
      <c r="D88" s="3">
        <v>1.0669999999999999</v>
      </c>
    </row>
    <row r="89" spans="1:4">
      <c r="A89" s="58" t="s">
        <v>87</v>
      </c>
      <c r="B89" s="58"/>
      <c r="C89" s="3">
        <v>3.528</v>
      </c>
      <c r="D89" s="3">
        <v>3.528</v>
      </c>
    </row>
    <row r="90" spans="1:4">
      <c r="A90" s="58" t="s">
        <v>88</v>
      </c>
      <c r="B90" s="58"/>
      <c r="C90" s="3">
        <v>0.84</v>
      </c>
      <c r="D90" s="3">
        <v>0.84</v>
      </c>
    </row>
    <row r="91" spans="1:4">
      <c r="A91" s="58" t="s">
        <v>89</v>
      </c>
      <c r="B91" s="58"/>
      <c r="C91" s="3">
        <v>1.1020000000000001</v>
      </c>
      <c r="D91" s="3">
        <v>1.1020000000000001</v>
      </c>
    </row>
    <row r="92" spans="1:4">
      <c r="A92" s="58" t="s">
        <v>90</v>
      </c>
      <c r="B92" s="58"/>
      <c r="C92" s="3">
        <v>1.6919999999999999</v>
      </c>
      <c r="D92" s="3">
        <v>1.6919999999999999</v>
      </c>
    </row>
    <row r="93" spans="1:4">
      <c r="A93" s="58" t="s">
        <v>91</v>
      </c>
      <c r="B93" s="58"/>
      <c r="C93" s="3">
        <v>1.8360000000000001</v>
      </c>
      <c r="D93" s="3">
        <v>1.8360000000000001</v>
      </c>
    </row>
    <row r="94" spans="1:4">
      <c r="A94" s="58" t="s">
        <v>134</v>
      </c>
      <c r="B94" s="58"/>
      <c r="C94" s="3">
        <v>12.672000000000001</v>
      </c>
      <c r="D94" s="3">
        <v>12.672000000000001</v>
      </c>
    </row>
    <row r="95" spans="1:4">
      <c r="A95" s="58" t="s">
        <v>92</v>
      </c>
      <c r="B95" s="58"/>
      <c r="C95" s="3">
        <v>2.4620000000000002</v>
      </c>
      <c r="D95" s="3">
        <v>2.4620000000000002</v>
      </c>
    </row>
    <row r="96" spans="1:4">
      <c r="A96" s="58" t="s">
        <v>93</v>
      </c>
      <c r="B96" s="58"/>
      <c r="C96" s="3">
        <v>0.74399999999999999</v>
      </c>
      <c r="D96" s="3">
        <v>0.74399999999999999</v>
      </c>
    </row>
    <row r="97" spans="1:4">
      <c r="A97" s="58" t="s">
        <v>135</v>
      </c>
      <c r="B97" s="58"/>
      <c r="C97" s="3">
        <v>1.2</v>
      </c>
      <c r="D97" s="3">
        <v>1.2</v>
      </c>
    </row>
    <row r="98" spans="1:4">
      <c r="A98" s="58" t="s">
        <v>136</v>
      </c>
      <c r="B98" s="58"/>
      <c r="C98" s="3">
        <v>0.54</v>
      </c>
      <c r="D98" s="3">
        <v>0.54</v>
      </c>
    </row>
    <row r="99" spans="1:4">
      <c r="A99" s="58" t="s">
        <v>137</v>
      </c>
      <c r="B99" s="58"/>
      <c r="C99" s="3">
        <v>0.72699999999999998</v>
      </c>
      <c r="D99" s="3">
        <v>0.72699999999999998</v>
      </c>
    </row>
    <row r="100" spans="1:4">
      <c r="A100" s="58" t="s">
        <v>94</v>
      </c>
      <c r="B100" s="58"/>
      <c r="C100" s="3">
        <v>38.179000000000002</v>
      </c>
      <c r="D100" s="3">
        <v>38.179000000000002</v>
      </c>
    </row>
    <row r="101" spans="1:4">
      <c r="A101" s="58" t="s">
        <v>94</v>
      </c>
      <c r="B101" s="58"/>
      <c r="C101" s="3">
        <v>0.96</v>
      </c>
      <c r="D101" s="3">
        <v>0.96</v>
      </c>
    </row>
    <row r="102" spans="1:4">
      <c r="A102" s="58" t="s">
        <v>95</v>
      </c>
      <c r="B102" s="58"/>
      <c r="C102" s="3">
        <v>0.81200000000000006</v>
      </c>
      <c r="D102" s="3">
        <v>0.81200000000000006</v>
      </c>
    </row>
    <row r="103" spans="1:4">
      <c r="A103" s="58" t="s">
        <v>96</v>
      </c>
      <c r="B103" s="58"/>
      <c r="C103" s="3">
        <v>0.75600000000000001</v>
      </c>
      <c r="D103" s="3">
        <v>0.75600000000000001</v>
      </c>
    </row>
    <row r="104" spans="1:4">
      <c r="A104" s="58" t="s">
        <v>97</v>
      </c>
      <c r="B104" s="58"/>
      <c r="C104" s="3">
        <v>0.58799999999999997</v>
      </c>
      <c r="D104" s="3">
        <v>0.58799999999999997</v>
      </c>
    </row>
    <row r="105" spans="1:4">
      <c r="A105" s="58" t="s">
        <v>139</v>
      </c>
      <c r="B105" s="58"/>
      <c r="C105" s="3">
        <v>5.9969999999999999</v>
      </c>
      <c r="D105" s="3">
        <v>5.9969999999999999</v>
      </c>
    </row>
    <row r="106" spans="1:4">
      <c r="A106" s="58" t="s">
        <v>140</v>
      </c>
      <c r="B106" s="58"/>
      <c r="C106" s="3">
        <v>3.0569999999999999</v>
      </c>
      <c r="D106" s="3">
        <v>3.0569999999999999</v>
      </c>
    </row>
    <row r="107" spans="1:4">
      <c r="A107" s="58" t="s">
        <v>98</v>
      </c>
      <c r="B107" s="58"/>
      <c r="C107" s="3">
        <v>0.60699999999999998</v>
      </c>
      <c r="D107" s="3">
        <v>0.60699999999999998</v>
      </c>
    </row>
    <row r="108" spans="1:4">
      <c r="A108" s="58" t="s">
        <v>141</v>
      </c>
      <c r="B108" s="58"/>
      <c r="C108" s="3">
        <v>6.48</v>
      </c>
      <c r="D108" s="3">
        <v>6.48</v>
      </c>
    </row>
    <row r="109" spans="1:4">
      <c r="A109" s="58" t="s">
        <v>142</v>
      </c>
      <c r="B109" s="58"/>
      <c r="C109" s="3">
        <v>31.608000000000001</v>
      </c>
      <c r="D109" s="3">
        <v>31.608000000000001</v>
      </c>
    </row>
    <row r="110" spans="1:4">
      <c r="A110" s="58" t="s">
        <v>99</v>
      </c>
      <c r="B110" s="58"/>
      <c r="C110" s="3">
        <v>1.069</v>
      </c>
      <c r="D110" s="3">
        <v>1.069</v>
      </c>
    </row>
    <row r="111" spans="1:4">
      <c r="A111" s="58" t="s">
        <v>100</v>
      </c>
      <c r="B111" s="58"/>
      <c r="C111" s="3">
        <v>3.4289999999999998</v>
      </c>
      <c r="D111" s="3">
        <v>3.4289999999999998</v>
      </c>
    </row>
    <row r="112" spans="1:4">
      <c r="A112" s="58" t="s">
        <v>143</v>
      </c>
      <c r="B112" s="58"/>
      <c r="C112" s="3">
        <v>0.83699999999999997</v>
      </c>
      <c r="D112" s="3">
        <v>0.83699999999999997</v>
      </c>
    </row>
    <row r="113" spans="1:4">
      <c r="A113" s="58" t="s">
        <v>101</v>
      </c>
      <c r="B113" s="58"/>
      <c r="C113" s="3">
        <v>8.7550000000000008</v>
      </c>
      <c r="D113" s="3">
        <v>8.7550000000000008</v>
      </c>
    </row>
    <row r="114" spans="1:4">
      <c r="A114" s="58" t="s">
        <v>102</v>
      </c>
      <c r="B114" s="58"/>
      <c r="C114" s="3">
        <v>6.7320000000000002</v>
      </c>
      <c r="D114" s="3">
        <v>6.7320000000000002</v>
      </c>
    </row>
    <row r="115" spans="1:4">
      <c r="A115" s="58" t="s">
        <v>144</v>
      </c>
      <c r="B115" s="58"/>
      <c r="C115" s="3">
        <v>3.73</v>
      </c>
      <c r="D115" s="3">
        <v>3.73</v>
      </c>
    </row>
    <row r="116" spans="1:4">
      <c r="A116" s="58" t="s">
        <v>145</v>
      </c>
      <c r="B116" s="58"/>
      <c r="C116" s="3">
        <v>0.82799999999999996</v>
      </c>
      <c r="D116" s="3">
        <v>0.82799999999999996</v>
      </c>
    </row>
    <row r="117" spans="1:4">
      <c r="A117" s="58" t="s">
        <v>146</v>
      </c>
      <c r="B117" s="58"/>
      <c r="C117" s="3">
        <v>0.89600000000000002</v>
      </c>
      <c r="D117" s="3">
        <v>0.89600000000000002</v>
      </c>
    </row>
    <row r="118" spans="1:4">
      <c r="A118" s="58" t="s">
        <v>147</v>
      </c>
      <c r="B118" s="58"/>
      <c r="C118" s="3">
        <v>0.89700000000000002</v>
      </c>
      <c r="D118" s="3">
        <v>0.89700000000000002</v>
      </c>
    </row>
    <row r="119" spans="1:4">
      <c r="A119" s="58" t="s">
        <v>148</v>
      </c>
      <c r="B119" s="58"/>
      <c r="C119" s="3">
        <v>5.0810000000000004</v>
      </c>
      <c r="D119" s="3">
        <v>5.0810000000000004</v>
      </c>
    </row>
    <row r="120" spans="1:4">
      <c r="A120" s="58" t="s">
        <v>103</v>
      </c>
      <c r="B120" s="58"/>
      <c r="C120" s="3">
        <v>2.1970000000000001</v>
      </c>
      <c r="D120" s="3">
        <v>2.1970000000000001</v>
      </c>
    </row>
    <row r="121" spans="1:4">
      <c r="A121" s="58" t="s">
        <v>149</v>
      </c>
      <c r="B121" s="58"/>
      <c r="C121" s="3">
        <v>5.5439999999999996</v>
      </c>
      <c r="D121" s="3">
        <v>5.2750000000000004</v>
      </c>
    </row>
    <row r="122" spans="1:4">
      <c r="A122" s="58" t="s">
        <v>150</v>
      </c>
      <c r="B122" s="58"/>
      <c r="C122" s="3">
        <v>1.002</v>
      </c>
      <c r="D122" s="3">
        <v>1.002</v>
      </c>
    </row>
    <row r="123" spans="1:4">
      <c r="A123" s="58" t="s">
        <v>151</v>
      </c>
      <c r="B123" s="58"/>
      <c r="C123" s="3">
        <v>1.57</v>
      </c>
      <c r="D123" s="3">
        <v>1.57</v>
      </c>
    </row>
    <row r="124" spans="1:4">
      <c r="A124" s="58" t="s">
        <v>152</v>
      </c>
      <c r="B124" s="58"/>
      <c r="C124" s="3">
        <v>9.5950000000000006</v>
      </c>
      <c r="D124" s="3">
        <v>9.5950000000000006</v>
      </c>
    </row>
    <row r="125" spans="1:4">
      <c r="A125" s="58" t="s">
        <v>153</v>
      </c>
      <c r="B125" s="58"/>
      <c r="C125" s="3">
        <v>5.298</v>
      </c>
      <c r="D125" s="3">
        <v>5.298</v>
      </c>
    </row>
    <row r="126" spans="1:4">
      <c r="A126" s="58" t="s">
        <v>104</v>
      </c>
      <c r="B126" s="58"/>
      <c r="C126" s="3">
        <v>2.496</v>
      </c>
      <c r="D126" s="3">
        <v>2.496</v>
      </c>
    </row>
    <row r="127" spans="1:4">
      <c r="A127" s="58" t="s">
        <v>105</v>
      </c>
      <c r="B127" s="58"/>
      <c r="C127" s="3">
        <v>8.0069999999999997</v>
      </c>
      <c r="D127" s="3">
        <v>8.0069999999999997</v>
      </c>
    </row>
    <row r="128" spans="1:4">
      <c r="A128" s="59" t="s">
        <v>106</v>
      </c>
      <c r="B128" s="59"/>
      <c r="C128" s="6">
        <v>383.76400000000001</v>
      </c>
      <c r="D128" s="6">
        <v>361.94200000000001</v>
      </c>
    </row>
  </sheetData>
  <mergeCells count="128">
    <mergeCell ref="A113:B113"/>
    <mergeCell ref="A114:B114"/>
    <mergeCell ref="A115:B115"/>
    <mergeCell ref="A108:B108"/>
    <mergeCell ref="A109:B109"/>
    <mergeCell ref="A110:B110"/>
    <mergeCell ref="A128:B128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06:B106"/>
    <mergeCell ref="A107:B107"/>
    <mergeCell ref="A101:B101"/>
    <mergeCell ref="A102:B102"/>
    <mergeCell ref="A103:B103"/>
    <mergeCell ref="A104:B104"/>
    <mergeCell ref="A105:B105"/>
    <mergeCell ref="A111:B111"/>
    <mergeCell ref="A112:B112"/>
    <mergeCell ref="A95:B95"/>
    <mergeCell ref="A96:B96"/>
    <mergeCell ref="A97:B97"/>
    <mergeCell ref="A91:B91"/>
    <mergeCell ref="A92:B92"/>
    <mergeCell ref="A93:B93"/>
    <mergeCell ref="A99:B99"/>
    <mergeCell ref="A100:B100"/>
    <mergeCell ref="A98:B98"/>
    <mergeCell ref="A89:B89"/>
    <mergeCell ref="A90:B90"/>
    <mergeCell ref="A83:B83"/>
    <mergeCell ref="A84:B84"/>
    <mergeCell ref="A85:B85"/>
    <mergeCell ref="A86:B86"/>
    <mergeCell ref="A87:B87"/>
    <mergeCell ref="A88:B88"/>
    <mergeCell ref="A94:B94"/>
    <mergeCell ref="A78:B78"/>
    <mergeCell ref="A79:B79"/>
    <mergeCell ref="A80:B80"/>
    <mergeCell ref="A81:B81"/>
    <mergeCell ref="A82:B82"/>
    <mergeCell ref="A74:B74"/>
    <mergeCell ref="A75:B75"/>
    <mergeCell ref="A76:B76"/>
    <mergeCell ref="A77:B77"/>
    <mergeCell ref="A62:B62"/>
    <mergeCell ref="A63:B63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16:B16"/>
    <mergeCell ref="A6:B6"/>
    <mergeCell ref="A7:B7"/>
    <mergeCell ref="A8:B8"/>
    <mergeCell ref="A9:B9"/>
    <mergeCell ref="A10:B10"/>
    <mergeCell ref="A11:B11"/>
    <mergeCell ref="A22:B22"/>
    <mergeCell ref="A23:B23"/>
    <mergeCell ref="A1:B1"/>
    <mergeCell ref="A2:B2"/>
    <mergeCell ref="A3:B3"/>
    <mergeCell ref="A4:B4"/>
    <mergeCell ref="A5:B5"/>
    <mergeCell ref="A12:B12"/>
    <mergeCell ref="A13:B13"/>
    <mergeCell ref="A14:B14"/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O25" sqref="O25"/>
    </sheetView>
  </sheetViews>
  <sheetFormatPr defaultRowHeight="15"/>
  <cols>
    <col min="1" max="1" width="12.5078125" customWidth="1"/>
    <col min="5" max="5" width="8.609375" style="47" customWidth="1"/>
    <col min="6" max="8" width="9.14453125" hidden="1" customWidth="1"/>
    <col min="9" max="9" width="0.265625" hidden="1" customWidth="1"/>
    <col min="10" max="10" width="0.1328125" hidden="1" customWidth="1"/>
    <col min="11" max="11" width="3.2265625" hidden="1" customWidth="1"/>
    <col min="15" max="15" width="16.41015625" customWidth="1"/>
    <col min="16" max="16" width="17.484375" customWidth="1"/>
  </cols>
  <sheetData>
    <row r="1" spans="1:16">
      <c r="A1" s="61" t="s">
        <v>154</v>
      </c>
      <c r="B1" s="62" t="s">
        <v>155</v>
      </c>
      <c r="C1" s="62"/>
      <c r="D1" s="62"/>
      <c r="E1" s="62" t="s">
        <v>2</v>
      </c>
      <c r="F1" s="63" t="s">
        <v>156</v>
      </c>
      <c r="G1" s="64"/>
      <c r="H1" s="65" t="s">
        <v>157</v>
      </c>
      <c r="I1" s="66"/>
      <c r="J1" s="63" t="s">
        <v>158</v>
      </c>
      <c r="K1" s="64"/>
      <c r="L1" s="60" t="s">
        <v>159</v>
      </c>
      <c r="M1" s="60"/>
    </row>
    <row r="2" spans="1:16">
      <c r="A2" s="61"/>
      <c r="B2" s="39" t="s">
        <v>3</v>
      </c>
      <c r="C2" s="39" t="s">
        <v>4</v>
      </c>
      <c r="D2" s="39" t="s">
        <v>5</v>
      </c>
      <c r="E2" s="62"/>
      <c r="F2" s="40" t="s">
        <v>6</v>
      </c>
      <c r="G2" s="40" t="s">
        <v>7</v>
      </c>
      <c r="H2" s="40" t="s">
        <v>6</v>
      </c>
      <c r="I2" s="40" t="s">
        <v>7</v>
      </c>
      <c r="J2" s="40" t="s">
        <v>6</v>
      </c>
      <c r="K2" s="40" t="s">
        <v>7</v>
      </c>
      <c r="L2" s="40" t="s">
        <v>6</v>
      </c>
      <c r="M2" s="40" t="s">
        <v>7</v>
      </c>
      <c r="O2" s="8" t="s">
        <v>8</v>
      </c>
      <c r="P2" s="8" t="s">
        <v>9</v>
      </c>
    </row>
    <row r="3" spans="1:16">
      <c r="A3" s="41" t="s">
        <v>160</v>
      </c>
      <c r="B3" s="41">
        <v>28</v>
      </c>
      <c r="C3" s="41">
        <v>142</v>
      </c>
      <c r="D3" s="41">
        <v>2000</v>
      </c>
      <c r="E3" s="46" t="s">
        <v>161</v>
      </c>
      <c r="F3" s="41">
        <f>317+180+257+128+74</f>
        <v>956</v>
      </c>
      <c r="G3" s="42">
        <f t="shared" ref="G3:G24" si="0">F3*B3/1000*C3/1000*D3/1000</f>
        <v>7.602112</v>
      </c>
      <c r="H3" s="43"/>
      <c r="I3" s="42">
        <f t="shared" ref="I3:I24" si="1">H3*B3/1000*C3/1000*D3/1000</f>
        <v>0</v>
      </c>
      <c r="J3" s="41">
        <f>317+180+385</f>
        <v>882</v>
      </c>
      <c r="K3" s="42">
        <f t="shared" ref="K3:K24" si="2">J3*B3/1000*C3/1000*D3/1000</f>
        <v>7.0136640000000003</v>
      </c>
      <c r="L3" s="41">
        <f t="shared" ref="L3:L49" si="3">F3-J3-H3</f>
        <v>74</v>
      </c>
      <c r="M3" s="42">
        <f t="shared" ref="M3:M49" si="4">L3*B3/1000*C3/1000*D3/1000</f>
        <v>0.58844799999999997</v>
      </c>
      <c r="O3" s="9" t="s">
        <v>14</v>
      </c>
      <c r="P3" s="9">
        <v>45000</v>
      </c>
    </row>
    <row r="4" spans="1:16">
      <c r="A4" s="41" t="s">
        <v>160</v>
      </c>
      <c r="B4" s="41">
        <v>28</v>
      </c>
      <c r="C4" s="41">
        <v>120</v>
      </c>
      <c r="D4" s="41">
        <v>3000</v>
      </c>
      <c r="E4" s="46" t="s">
        <v>162</v>
      </c>
      <c r="F4" s="41">
        <v>125</v>
      </c>
      <c r="G4" s="42">
        <f t="shared" si="0"/>
        <v>1.26</v>
      </c>
      <c r="H4" s="41"/>
      <c r="I4" s="42">
        <f t="shared" si="1"/>
        <v>0</v>
      </c>
      <c r="J4" s="41"/>
      <c r="K4" s="42">
        <f t="shared" si="2"/>
        <v>0</v>
      </c>
      <c r="L4" s="41">
        <f t="shared" si="3"/>
        <v>125</v>
      </c>
      <c r="M4" s="44">
        <f t="shared" si="4"/>
        <v>1.26</v>
      </c>
      <c r="O4" s="9" t="s">
        <v>16</v>
      </c>
      <c r="P4" s="9">
        <v>28500</v>
      </c>
    </row>
    <row r="5" spans="1:16">
      <c r="A5" s="41" t="s">
        <v>160</v>
      </c>
      <c r="B5" s="41">
        <v>28</v>
      </c>
      <c r="C5" s="41">
        <v>90</v>
      </c>
      <c r="D5" s="41">
        <v>3000</v>
      </c>
      <c r="E5" s="46" t="s">
        <v>23</v>
      </c>
      <c r="F5" s="41">
        <v>159</v>
      </c>
      <c r="G5" s="42">
        <f t="shared" si="0"/>
        <v>1.20204</v>
      </c>
      <c r="H5" s="41"/>
      <c r="I5" s="42">
        <f t="shared" si="1"/>
        <v>0</v>
      </c>
      <c r="J5" s="41"/>
      <c r="K5" s="42">
        <f t="shared" si="2"/>
        <v>0</v>
      </c>
      <c r="L5" s="41">
        <f t="shared" si="3"/>
        <v>159</v>
      </c>
      <c r="M5" s="42">
        <f t="shared" si="4"/>
        <v>1.20204</v>
      </c>
      <c r="O5" s="9" t="s">
        <v>17</v>
      </c>
      <c r="P5" s="9">
        <v>24500</v>
      </c>
    </row>
    <row r="6" spans="1:16">
      <c r="A6" s="41" t="s">
        <v>160</v>
      </c>
      <c r="B6" s="41">
        <v>28</v>
      </c>
      <c r="C6" s="41">
        <v>90</v>
      </c>
      <c r="D6" s="41">
        <v>3000</v>
      </c>
      <c r="E6" s="46" t="s">
        <v>14</v>
      </c>
      <c r="F6" s="41">
        <v>130</v>
      </c>
      <c r="G6" s="42">
        <f t="shared" si="0"/>
        <v>0.98280000000000001</v>
      </c>
      <c r="H6" s="41"/>
      <c r="I6" s="42">
        <f t="shared" si="1"/>
        <v>0</v>
      </c>
      <c r="J6" s="41"/>
      <c r="K6" s="42">
        <f t="shared" si="2"/>
        <v>0</v>
      </c>
      <c r="L6" s="41">
        <f t="shared" si="3"/>
        <v>130</v>
      </c>
      <c r="M6" s="42">
        <f t="shared" si="4"/>
        <v>0.98280000000000001</v>
      </c>
      <c r="O6" s="54" t="s">
        <v>11</v>
      </c>
      <c r="P6" s="54">
        <v>13000</v>
      </c>
    </row>
    <row r="7" spans="1:16">
      <c r="A7" s="41" t="s">
        <v>160</v>
      </c>
      <c r="B7" s="41">
        <v>28</v>
      </c>
      <c r="C7" s="41">
        <v>90</v>
      </c>
      <c r="D7" s="41">
        <v>3000</v>
      </c>
      <c r="E7" s="46" t="s">
        <v>161</v>
      </c>
      <c r="F7" s="41">
        <v>255</v>
      </c>
      <c r="G7" s="42">
        <f t="shared" si="0"/>
        <v>1.9278000000000002</v>
      </c>
      <c r="H7" s="41"/>
      <c r="I7" s="42">
        <f t="shared" si="1"/>
        <v>0</v>
      </c>
      <c r="J7" s="41"/>
      <c r="K7" s="42">
        <f t="shared" si="2"/>
        <v>0</v>
      </c>
      <c r="L7" s="41">
        <f t="shared" si="3"/>
        <v>255</v>
      </c>
      <c r="M7" s="42">
        <f t="shared" si="4"/>
        <v>1.9278000000000002</v>
      </c>
    </row>
    <row r="8" spans="1:16">
      <c r="A8" s="41" t="s">
        <v>160</v>
      </c>
      <c r="B8" s="41">
        <v>28</v>
      </c>
      <c r="C8" s="41">
        <v>90</v>
      </c>
      <c r="D8" s="41">
        <v>4000</v>
      </c>
      <c r="E8" s="46" t="s">
        <v>17</v>
      </c>
      <c r="F8" s="41">
        <f>619+44</f>
        <v>663</v>
      </c>
      <c r="G8" s="42">
        <f t="shared" si="0"/>
        <v>6.6830400000000001</v>
      </c>
      <c r="H8" s="41"/>
      <c r="I8" s="42">
        <f t="shared" si="1"/>
        <v>0</v>
      </c>
      <c r="J8" s="41">
        <v>278</v>
      </c>
      <c r="K8" s="42">
        <f t="shared" si="2"/>
        <v>2.8022399999999998</v>
      </c>
      <c r="L8" s="41">
        <f t="shared" si="3"/>
        <v>385</v>
      </c>
      <c r="M8" s="42">
        <f t="shared" si="4"/>
        <v>3.8807999999999998</v>
      </c>
    </row>
    <row r="9" spans="1:16">
      <c r="A9" s="41" t="s">
        <v>160</v>
      </c>
      <c r="B9" s="41">
        <v>28</v>
      </c>
      <c r="C9" s="41">
        <v>90</v>
      </c>
      <c r="D9" s="41">
        <v>6000</v>
      </c>
      <c r="E9" s="46" t="s">
        <v>162</v>
      </c>
      <c r="F9" s="41">
        <f>93+284</f>
        <v>377</v>
      </c>
      <c r="G9" s="42">
        <f t="shared" si="0"/>
        <v>5.70024</v>
      </c>
      <c r="H9" s="41">
        <v>284</v>
      </c>
      <c r="I9" s="42">
        <f t="shared" si="1"/>
        <v>4.2940800000000001</v>
      </c>
      <c r="J9" s="41"/>
      <c r="K9" s="42">
        <f t="shared" si="2"/>
        <v>0</v>
      </c>
      <c r="L9" s="41">
        <f t="shared" si="3"/>
        <v>93</v>
      </c>
      <c r="M9" s="42">
        <f t="shared" si="4"/>
        <v>1.4061600000000001</v>
      </c>
    </row>
    <row r="10" spans="1:16">
      <c r="A10" s="41" t="s">
        <v>163</v>
      </c>
      <c r="B10" s="41">
        <v>28</v>
      </c>
      <c r="C10" s="41">
        <v>142</v>
      </c>
      <c r="D10" s="41">
        <v>1000</v>
      </c>
      <c r="E10" s="46" t="s">
        <v>164</v>
      </c>
      <c r="F10" s="41">
        <f>428+58+191+456+504+235</f>
        <v>1872</v>
      </c>
      <c r="G10" s="42">
        <f t="shared" si="0"/>
        <v>7.443071999999999</v>
      </c>
      <c r="H10" s="41"/>
      <c r="I10" s="42">
        <f t="shared" si="1"/>
        <v>0</v>
      </c>
      <c r="J10" s="41">
        <f>176+59+140+111+191+456+504</f>
        <v>1637</v>
      </c>
      <c r="K10" s="42">
        <f t="shared" si="2"/>
        <v>6.5087119999999992</v>
      </c>
      <c r="L10" s="41">
        <f t="shared" si="3"/>
        <v>235</v>
      </c>
      <c r="M10" s="42">
        <f t="shared" si="4"/>
        <v>0.93435999999999997</v>
      </c>
    </row>
    <row r="11" spans="1:16">
      <c r="A11" s="41" t="s">
        <v>165</v>
      </c>
      <c r="B11" s="41">
        <v>27</v>
      </c>
      <c r="C11" s="41">
        <v>90</v>
      </c>
      <c r="D11" s="41">
        <v>4000</v>
      </c>
      <c r="E11" s="46" t="s">
        <v>175</v>
      </c>
      <c r="F11" s="41">
        <v>264</v>
      </c>
      <c r="G11" s="42">
        <f t="shared" si="0"/>
        <v>2.5660799999999999</v>
      </c>
      <c r="H11" s="41"/>
      <c r="I11" s="42">
        <f t="shared" si="1"/>
        <v>0</v>
      </c>
      <c r="J11" s="41"/>
      <c r="K11" s="42">
        <f t="shared" si="2"/>
        <v>0</v>
      </c>
      <c r="L11" s="41">
        <f t="shared" si="3"/>
        <v>264</v>
      </c>
      <c r="M11" s="42">
        <f t="shared" si="4"/>
        <v>2.5660799999999999</v>
      </c>
    </row>
    <row r="12" spans="1:16">
      <c r="A12" s="41" t="s">
        <v>165</v>
      </c>
      <c r="B12" s="41">
        <v>28</v>
      </c>
      <c r="C12" s="41">
        <v>90</v>
      </c>
      <c r="D12" s="41">
        <v>3000</v>
      </c>
      <c r="E12" s="46" t="s">
        <v>23</v>
      </c>
      <c r="F12" s="41">
        <f>167+39</f>
        <v>206</v>
      </c>
      <c r="G12" s="42">
        <f t="shared" si="0"/>
        <v>1.5573600000000001</v>
      </c>
      <c r="H12" s="41"/>
      <c r="I12" s="42">
        <f t="shared" si="1"/>
        <v>0</v>
      </c>
      <c r="J12" s="41"/>
      <c r="K12" s="42">
        <f t="shared" si="2"/>
        <v>0</v>
      </c>
      <c r="L12" s="41">
        <f t="shared" si="3"/>
        <v>206</v>
      </c>
      <c r="M12" s="42">
        <f t="shared" si="4"/>
        <v>1.5573600000000001</v>
      </c>
    </row>
    <row r="13" spans="1:16">
      <c r="A13" s="41" t="s">
        <v>165</v>
      </c>
      <c r="B13" s="41">
        <v>28</v>
      </c>
      <c r="C13" s="41">
        <v>90</v>
      </c>
      <c r="D13" s="41">
        <v>3000</v>
      </c>
      <c r="E13" s="46" t="s">
        <v>166</v>
      </c>
      <c r="F13" s="41">
        <f>82+182+46</f>
        <v>310</v>
      </c>
      <c r="G13" s="42">
        <f t="shared" si="0"/>
        <v>2.3435999999999999</v>
      </c>
      <c r="H13" s="41"/>
      <c r="I13" s="42">
        <f t="shared" si="1"/>
        <v>0</v>
      </c>
      <c r="J13" s="41"/>
      <c r="K13" s="42">
        <f t="shared" si="2"/>
        <v>0</v>
      </c>
      <c r="L13" s="41">
        <f t="shared" si="3"/>
        <v>310</v>
      </c>
      <c r="M13" s="42">
        <f t="shared" si="4"/>
        <v>2.3435999999999999</v>
      </c>
    </row>
    <row r="14" spans="1:16">
      <c r="A14" s="41" t="s">
        <v>165</v>
      </c>
      <c r="B14" s="41">
        <v>28</v>
      </c>
      <c r="C14" s="41">
        <v>90</v>
      </c>
      <c r="D14" s="41">
        <v>3000</v>
      </c>
      <c r="E14" s="46" t="s">
        <v>16</v>
      </c>
      <c r="F14" s="41">
        <f>522+251+156</f>
        <v>929</v>
      </c>
      <c r="G14" s="42">
        <f t="shared" si="0"/>
        <v>7.0232399999999995</v>
      </c>
      <c r="H14" s="41"/>
      <c r="I14" s="42">
        <f t="shared" si="1"/>
        <v>0</v>
      </c>
      <c r="J14" s="41">
        <f>352+242</f>
        <v>594</v>
      </c>
      <c r="K14" s="42">
        <f t="shared" si="2"/>
        <v>4.49064</v>
      </c>
      <c r="L14" s="41">
        <f t="shared" si="3"/>
        <v>335</v>
      </c>
      <c r="M14" s="42">
        <f t="shared" si="4"/>
        <v>2.5326000000000004</v>
      </c>
    </row>
    <row r="15" spans="1:16">
      <c r="A15" s="41" t="s">
        <v>165</v>
      </c>
      <c r="B15" s="41">
        <v>28</v>
      </c>
      <c r="C15" s="41">
        <v>90</v>
      </c>
      <c r="D15" s="41">
        <v>3000</v>
      </c>
      <c r="E15" s="46" t="s">
        <v>17</v>
      </c>
      <c r="F15" s="41">
        <f>899+157+264+92+327</f>
        <v>1739</v>
      </c>
      <c r="G15" s="42">
        <f t="shared" si="0"/>
        <v>13.146839999999999</v>
      </c>
      <c r="H15" s="41"/>
      <c r="I15" s="42">
        <f t="shared" si="1"/>
        <v>0</v>
      </c>
      <c r="J15" s="41">
        <f>264+704+264+184+188+89+22</f>
        <v>1715</v>
      </c>
      <c r="K15" s="42">
        <f t="shared" si="2"/>
        <v>12.965400000000001</v>
      </c>
      <c r="L15" s="41">
        <f t="shared" si="3"/>
        <v>24</v>
      </c>
      <c r="M15" s="42">
        <f t="shared" si="4"/>
        <v>0.18144000000000002</v>
      </c>
    </row>
    <row r="16" spans="1:16">
      <c r="A16" s="41" t="s">
        <v>165</v>
      </c>
      <c r="B16" s="41">
        <v>28</v>
      </c>
      <c r="C16" s="41">
        <v>90</v>
      </c>
      <c r="D16" s="41">
        <v>4000</v>
      </c>
      <c r="E16" s="46" t="s">
        <v>23</v>
      </c>
      <c r="F16" s="41">
        <f>267+448+35</f>
        <v>750</v>
      </c>
      <c r="G16" s="42">
        <f t="shared" si="0"/>
        <v>7.56</v>
      </c>
      <c r="H16" s="41">
        <v>354</v>
      </c>
      <c r="I16" s="42">
        <f t="shared" si="1"/>
        <v>3.5683200000000004</v>
      </c>
      <c r="J16" s="41">
        <f>184+46</f>
        <v>230</v>
      </c>
      <c r="K16" s="42">
        <f t="shared" si="2"/>
        <v>2.3184</v>
      </c>
      <c r="L16" s="41">
        <f t="shared" si="3"/>
        <v>166</v>
      </c>
      <c r="M16" s="42">
        <f t="shared" si="4"/>
        <v>1.6732799999999999</v>
      </c>
    </row>
    <row r="17" spans="1:13">
      <c r="A17" s="41" t="s">
        <v>165</v>
      </c>
      <c r="B17" s="41">
        <v>28</v>
      </c>
      <c r="C17" s="41">
        <v>90</v>
      </c>
      <c r="D17" s="41">
        <v>4000</v>
      </c>
      <c r="E17" s="46" t="s">
        <v>166</v>
      </c>
      <c r="F17" s="41">
        <f>295+640+53</f>
        <v>988</v>
      </c>
      <c r="G17" s="42">
        <f t="shared" si="0"/>
        <v>9.9590400000000017</v>
      </c>
      <c r="H17" s="41"/>
      <c r="I17" s="42">
        <f t="shared" si="1"/>
        <v>0</v>
      </c>
      <c r="J17" s="41">
        <v>352</v>
      </c>
      <c r="K17" s="42">
        <f t="shared" si="2"/>
        <v>3.5481599999999998</v>
      </c>
      <c r="L17" s="41">
        <f t="shared" si="3"/>
        <v>636</v>
      </c>
      <c r="M17" s="42">
        <f t="shared" si="4"/>
        <v>6.4108799999999997</v>
      </c>
    </row>
    <row r="18" spans="1:13">
      <c r="A18" s="41" t="s">
        <v>165</v>
      </c>
      <c r="B18" s="41">
        <v>28</v>
      </c>
      <c r="C18" s="41">
        <v>90</v>
      </c>
      <c r="D18" s="41">
        <v>4000</v>
      </c>
      <c r="E18" s="46" t="s">
        <v>175</v>
      </c>
      <c r="F18" s="41">
        <f>2124+1577+1323+473</f>
        <v>5497</v>
      </c>
      <c r="G18" s="42">
        <f t="shared" si="0"/>
        <v>55.409759999999999</v>
      </c>
      <c r="H18" s="41"/>
      <c r="I18" s="42">
        <f t="shared" si="1"/>
        <v>0</v>
      </c>
      <c r="J18" s="41">
        <f>1848+2000+52+264</f>
        <v>4164</v>
      </c>
      <c r="K18" s="42">
        <f t="shared" si="2"/>
        <v>41.973120000000002</v>
      </c>
      <c r="L18" s="41">
        <f t="shared" si="3"/>
        <v>1333</v>
      </c>
      <c r="M18" s="42">
        <f t="shared" si="4"/>
        <v>13.436639999999999</v>
      </c>
    </row>
    <row r="19" spans="1:13">
      <c r="A19" s="41" t="s">
        <v>165</v>
      </c>
      <c r="B19" s="41">
        <v>27</v>
      </c>
      <c r="C19" s="41">
        <v>120</v>
      </c>
      <c r="D19" s="41">
        <v>4000</v>
      </c>
      <c r="E19" s="46" t="s">
        <v>167</v>
      </c>
      <c r="F19" s="41">
        <v>153</v>
      </c>
      <c r="G19" s="42">
        <f t="shared" si="0"/>
        <v>1.9828800000000002</v>
      </c>
      <c r="H19" s="41"/>
      <c r="I19" s="42">
        <f t="shared" si="1"/>
        <v>0</v>
      </c>
      <c r="J19" s="41"/>
      <c r="K19" s="42">
        <f t="shared" si="2"/>
        <v>0</v>
      </c>
      <c r="L19" s="41">
        <f t="shared" si="3"/>
        <v>153</v>
      </c>
      <c r="M19" s="42">
        <f t="shared" si="4"/>
        <v>1.9828800000000002</v>
      </c>
    </row>
    <row r="20" spans="1:13">
      <c r="A20" s="41" t="s">
        <v>165</v>
      </c>
      <c r="B20" s="41">
        <v>45</v>
      </c>
      <c r="C20" s="41">
        <v>70</v>
      </c>
      <c r="D20" s="41">
        <v>4000</v>
      </c>
      <c r="E20" s="46" t="s">
        <v>16</v>
      </c>
      <c r="F20" s="41">
        <v>537</v>
      </c>
      <c r="G20" s="42">
        <f t="shared" si="0"/>
        <v>6.7661999999999995</v>
      </c>
      <c r="H20" s="41"/>
      <c r="I20" s="42">
        <f t="shared" si="1"/>
        <v>0</v>
      </c>
      <c r="J20" s="41">
        <v>397</v>
      </c>
      <c r="K20" s="42">
        <f t="shared" si="2"/>
        <v>5.0022000000000002</v>
      </c>
      <c r="L20" s="41">
        <f t="shared" si="3"/>
        <v>140</v>
      </c>
      <c r="M20" s="42">
        <f t="shared" si="4"/>
        <v>1.764</v>
      </c>
    </row>
    <row r="21" spans="1:13">
      <c r="A21" s="41" t="s">
        <v>165</v>
      </c>
      <c r="B21" s="41">
        <v>45</v>
      </c>
      <c r="C21" s="41">
        <v>70</v>
      </c>
      <c r="D21" s="41">
        <v>4000</v>
      </c>
      <c r="E21" s="46" t="s">
        <v>17</v>
      </c>
      <c r="F21" s="41">
        <v>1906</v>
      </c>
      <c r="G21" s="42">
        <f t="shared" si="0"/>
        <v>24.015599999999999</v>
      </c>
      <c r="H21" s="41"/>
      <c r="I21" s="42">
        <f t="shared" si="1"/>
        <v>0</v>
      </c>
      <c r="J21" s="41"/>
      <c r="K21" s="42">
        <f t="shared" si="2"/>
        <v>0</v>
      </c>
      <c r="L21" s="41">
        <f t="shared" si="3"/>
        <v>1906</v>
      </c>
      <c r="M21" s="42">
        <f t="shared" si="4"/>
        <v>24.015599999999999</v>
      </c>
    </row>
    <row r="22" spans="1:13">
      <c r="A22" s="41" t="s">
        <v>165</v>
      </c>
      <c r="B22" s="41">
        <v>19</v>
      </c>
      <c r="C22" s="41">
        <v>170</v>
      </c>
      <c r="D22" s="41">
        <v>1000</v>
      </c>
      <c r="E22" s="46" t="s">
        <v>168</v>
      </c>
      <c r="F22" s="41">
        <v>338</v>
      </c>
      <c r="G22" s="42">
        <f t="shared" si="0"/>
        <v>1.0917399999999999</v>
      </c>
      <c r="H22" s="41"/>
      <c r="I22" s="42">
        <f t="shared" si="1"/>
        <v>0</v>
      </c>
      <c r="J22" s="41"/>
      <c r="K22" s="42">
        <f t="shared" si="2"/>
        <v>0</v>
      </c>
      <c r="L22" s="41">
        <f t="shared" si="3"/>
        <v>338</v>
      </c>
      <c r="M22" s="42">
        <f t="shared" si="4"/>
        <v>1.0917399999999999</v>
      </c>
    </row>
    <row r="23" spans="1:13">
      <c r="A23" s="41" t="s">
        <v>165</v>
      </c>
      <c r="B23" s="41">
        <v>19</v>
      </c>
      <c r="C23" s="41">
        <v>170</v>
      </c>
      <c r="D23" s="41">
        <v>3000</v>
      </c>
      <c r="E23" s="46" t="s">
        <v>17</v>
      </c>
      <c r="F23" s="41">
        <f>216+122</f>
        <v>338</v>
      </c>
      <c r="G23" s="42">
        <f t="shared" si="0"/>
        <v>3.27522</v>
      </c>
      <c r="H23" s="41"/>
      <c r="I23" s="42">
        <f t="shared" si="1"/>
        <v>0</v>
      </c>
      <c r="J23" s="41">
        <v>240</v>
      </c>
      <c r="K23" s="42">
        <f t="shared" si="2"/>
        <v>2.3255999999999997</v>
      </c>
      <c r="L23" s="41">
        <f t="shared" si="3"/>
        <v>98</v>
      </c>
      <c r="M23" s="42">
        <f t="shared" si="4"/>
        <v>0.94962000000000013</v>
      </c>
    </row>
    <row r="24" spans="1:13">
      <c r="A24" s="41" t="s">
        <v>165</v>
      </c>
      <c r="B24" s="41">
        <v>19</v>
      </c>
      <c r="C24" s="41">
        <v>170</v>
      </c>
      <c r="D24" s="41">
        <v>4000</v>
      </c>
      <c r="E24" s="46" t="s">
        <v>17</v>
      </c>
      <c r="F24" s="41">
        <f>1394+217</f>
        <v>1611</v>
      </c>
      <c r="G24" s="42">
        <f t="shared" si="0"/>
        <v>20.814120000000003</v>
      </c>
      <c r="H24" s="41"/>
      <c r="I24" s="42">
        <f t="shared" si="1"/>
        <v>0</v>
      </c>
      <c r="J24" s="41">
        <v>1394</v>
      </c>
      <c r="K24" s="42">
        <f t="shared" si="2"/>
        <v>18.010480000000001</v>
      </c>
      <c r="L24" s="41">
        <f t="shared" si="3"/>
        <v>217</v>
      </c>
      <c r="M24" s="42">
        <f t="shared" si="4"/>
        <v>2.8036400000000001</v>
      </c>
    </row>
    <row r="25" spans="1:13">
      <c r="A25" s="41" t="s">
        <v>169</v>
      </c>
      <c r="B25" s="41">
        <v>30</v>
      </c>
      <c r="C25" s="41">
        <v>40</v>
      </c>
      <c r="D25" s="41">
        <v>4000</v>
      </c>
      <c r="E25" s="46" t="s">
        <v>161</v>
      </c>
      <c r="F25" s="41">
        <f>2479+1192-1192+290</f>
        <v>2769</v>
      </c>
      <c r="G25" s="42">
        <f>F25*B25/1000*C25/1000*D25/1000</f>
        <v>13.291199999999998</v>
      </c>
      <c r="H25" s="41"/>
      <c r="I25" s="42">
        <f>H25*B25/1000*C25/1000*D25/1000</f>
        <v>0</v>
      </c>
      <c r="J25" s="41">
        <f>672+378+290+672</f>
        <v>2012</v>
      </c>
      <c r="K25" s="42">
        <f>J25*B25/1000*C25/1000*D25/1000</f>
        <v>9.6576000000000004</v>
      </c>
      <c r="L25" s="41">
        <f t="shared" si="3"/>
        <v>757</v>
      </c>
      <c r="M25" s="42">
        <f t="shared" si="4"/>
        <v>3.6336000000000004</v>
      </c>
    </row>
    <row r="26" spans="1:13">
      <c r="A26" s="41" t="s">
        <v>170</v>
      </c>
      <c r="B26" s="41">
        <v>16</v>
      </c>
      <c r="C26" s="41">
        <v>140</v>
      </c>
      <c r="D26" s="41">
        <v>4000</v>
      </c>
      <c r="E26" s="46" t="s">
        <v>171</v>
      </c>
      <c r="F26" s="41">
        <f>127+68</f>
        <v>195</v>
      </c>
      <c r="G26" s="42">
        <f>F26*B26/1000*C26/1000*D26/1000</f>
        <v>1.7472000000000001</v>
      </c>
      <c r="H26" s="41"/>
      <c r="I26" s="42">
        <f>H26*B26/1000*C26/1000*D26/1000</f>
        <v>0</v>
      </c>
      <c r="J26" s="41"/>
      <c r="K26" s="42">
        <f>J26*B26/1000*C26/1000*D26/1000</f>
        <v>0</v>
      </c>
      <c r="L26" s="41">
        <f t="shared" si="3"/>
        <v>195</v>
      </c>
      <c r="M26" s="42">
        <f t="shared" si="4"/>
        <v>1.7472000000000001</v>
      </c>
    </row>
    <row r="27" spans="1:13">
      <c r="A27" s="41" t="s">
        <v>170</v>
      </c>
      <c r="B27" s="41">
        <v>16</v>
      </c>
      <c r="C27" s="41">
        <v>140</v>
      </c>
      <c r="D27" s="41">
        <v>4000</v>
      </c>
      <c r="E27" s="46" t="s">
        <v>161</v>
      </c>
      <c r="F27" s="41">
        <v>14</v>
      </c>
      <c r="G27" s="42">
        <f>F27*B27/1000*C27/1000*D27/1000</f>
        <v>0.12544</v>
      </c>
      <c r="H27" s="41"/>
      <c r="I27" s="42">
        <f>H27*B27/1000*C27/1000*D27/1000</f>
        <v>0</v>
      </c>
      <c r="J27" s="41"/>
      <c r="K27" s="42">
        <f>J27*B27/1000*C27/1000*D27/1000</f>
        <v>0</v>
      </c>
      <c r="L27" s="41">
        <f t="shared" si="3"/>
        <v>14</v>
      </c>
      <c r="M27" s="42">
        <f t="shared" si="4"/>
        <v>0.12544</v>
      </c>
    </row>
    <row r="28" spans="1:13">
      <c r="A28" s="41" t="s">
        <v>170</v>
      </c>
      <c r="B28" s="41">
        <v>16</v>
      </c>
      <c r="C28" s="41">
        <v>140</v>
      </c>
      <c r="D28" s="41">
        <v>4000</v>
      </c>
      <c r="E28" s="46" t="s">
        <v>162</v>
      </c>
      <c r="F28" s="41">
        <f>355-271+434-434+112+9</f>
        <v>205</v>
      </c>
      <c r="G28" s="42">
        <f t="shared" ref="G28:G49" si="5">F28*B28/1000*C28/1000*D28/1000</f>
        <v>1.8368</v>
      </c>
      <c r="H28" s="41"/>
      <c r="I28" s="42">
        <f t="shared" ref="I28:I49" si="6">H28*B28/1000*C28/1000*D28/1000</f>
        <v>0</v>
      </c>
      <c r="J28" s="41">
        <v>84</v>
      </c>
      <c r="K28" s="42">
        <f t="shared" ref="K28:K49" si="7">J28*B28/1000*C28/1000*D28/1000</f>
        <v>0.75264000000000009</v>
      </c>
      <c r="L28" s="41">
        <f t="shared" si="3"/>
        <v>121</v>
      </c>
      <c r="M28" s="42">
        <f t="shared" si="4"/>
        <v>1.0841599999999998</v>
      </c>
    </row>
    <row r="29" spans="1:13">
      <c r="A29" s="41" t="s">
        <v>170</v>
      </c>
      <c r="B29" s="41">
        <v>12.3</v>
      </c>
      <c r="C29" s="41">
        <v>118</v>
      </c>
      <c r="D29" s="41">
        <v>4000</v>
      </c>
      <c r="E29" s="46" t="s">
        <v>17</v>
      </c>
      <c r="F29" s="41">
        <v>2065</v>
      </c>
      <c r="G29" s="42">
        <f t="shared" si="5"/>
        <v>11.988564</v>
      </c>
      <c r="H29" s="41"/>
      <c r="I29" s="42">
        <f t="shared" si="6"/>
        <v>0</v>
      </c>
      <c r="J29" s="41">
        <f>864+504+504</f>
        <v>1872</v>
      </c>
      <c r="K29" s="42">
        <f t="shared" si="7"/>
        <v>10.868083200000001</v>
      </c>
      <c r="L29" s="41">
        <f t="shared" si="3"/>
        <v>193</v>
      </c>
      <c r="M29" s="42">
        <f t="shared" si="4"/>
        <v>1.1204807999999999</v>
      </c>
    </row>
    <row r="30" spans="1:13">
      <c r="A30" s="41" t="s">
        <v>170</v>
      </c>
      <c r="B30" s="41">
        <v>14</v>
      </c>
      <c r="C30" s="41">
        <v>90</v>
      </c>
      <c r="D30" s="41">
        <v>2200</v>
      </c>
      <c r="E30" s="46" t="s">
        <v>18</v>
      </c>
      <c r="F30" s="41">
        <v>88</v>
      </c>
      <c r="G30" s="42">
        <f t="shared" si="5"/>
        <v>0.24393599999999999</v>
      </c>
      <c r="H30" s="41"/>
      <c r="I30" s="42">
        <f t="shared" si="6"/>
        <v>0</v>
      </c>
      <c r="J30" s="41"/>
      <c r="K30" s="42">
        <f t="shared" si="7"/>
        <v>0</v>
      </c>
      <c r="L30" s="41">
        <f t="shared" si="3"/>
        <v>88</v>
      </c>
      <c r="M30" s="42">
        <f t="shared" si="4"/>
        <v>0.24393599999999999</v>
      </c>
    </row>
    <row r="31" spans="1:13">
      <c r="A31" s="41" t="s">
        <v>170</v>
      </c>
      <c r="B31" s="41">
        <v>14</v>
      </c>
      <c r="C31" s="41">
        <v>90</v>
      </c>
      <c r="D31" s="41">
        <v>2500</v>
      </c>
      <c r="E31" s="46" t="s">
        <v>18</v>
      </c>
      <c r="F31" s="41">
        <v>155</v>
      </c>
      <c r="G31" s="42">
        <f t="shared" si="5"/>
        <v>0.48824999999999996</v>
      </c>
      <c r="H31" s="41"/>
      <c r="I31" s="42">
        <f t="shared" si="6"/>
        <v>0</v>
      </c>
      <c r="J31" s="41"/>
      <c r="K31" s="42">
        <f t="shared" si="7"/>
        <v>0</v>
      </c>
      <c r="L31" s="41">
        <f t="shared" si="3"/>
        <v>155</v>
      </c>
      <c r="M31" s="42">
        <f t="shared" si="4"/>
        <v>0.48824999999999996</v>
      </c>
    </row>
    <row r="32" spans="1:13">
      <c r="A32" s="41" t="s">
        <v>170</v>
      </c>
      <c r="B32" s="41">
        <v>14</v>
      </c>
      <c r="C32" s="41">
        <v>90</v>
      </c>
      <c r="D32" s="41">
        <v>3000</v>
      </c>
      <c r="E32" s="46" t="s">
        <v>16</v>
      </c>
      <c r="F32" s="41">
        <v>5016</v>
      </c>
      <c r="G32" s="42">
        <f t="shared" si="5"/>
        <v>18.96048</v>
      </c>
      <c r="H32" s="41"/>
      <c r="I32" s="42">
        <f t="shared" si="6"/>
        <v>0</v>
      </c>
      <c r="J32" s="41">
        <f>1232+180+616+1232+1232</f>
        <v>4492</v>
      </c>
      <c r="K32" s="42">
        <f t="shared" si="7"/>
        <v>16.979760000000002</v>
      </c>
      <c r="L32" s="41">
        <f t="shared" si="3"/>
        <v>524</v>
      </c>
      <c r="M32" s="42">
        <f t="shared" si="4"/>
        <v>1.9807200000000003</v>
      </c>
    </row>
    <row r="33" spans="1:13">
      <c r="A33" s="41" t="s">
        <v>170</v>
      </c>
      <c r="B33" s="41">
        <v>14</v>
      </c>
      <c r="C33" s="41">
        <v>90</v>
      </c>
      <c r="D33" s="41">
        <v>3000</v>
      </c>
      <c r="E33" s="46" t="s">
        <v>17</v>
      </c>
      <c r="F33" s="41">
        <v>961</v>
      </c>
      <c r="G33" s="42">
        <f t="shared" si="5"/>
        <v>3.6325799999999999</v>
      </c>
      <c r="H33" s="41"/>
      <c r="I33" s="42">
        <f t="shared" si="6"/>
        <v>0</v>
      </c>
      <c r="J33" s="41">
        <f>616</f>
        <v>616</v>
      </c>
      <c r="K33" s="42">
        <f t="shared" si="7"/>
        <v>2.3284799999999999</v>
      </c>
      <c r="L33" s="41">
        <f t="shared" si="3"/>
        <v>345</v>
      </c>
      <c r="M33" s="42">
        <f t="shared" si="4"/>
        <v>1.3040999999999998</v>
      </c>
    </row>
    <row r="34" spans="1:13">
      <c r="A34" s="41" t="s">
        <v>170</v>
      </c>
      <c r="B34" s="41">
        <v>14</v>
      </c>
      <c r="C34" s="41">
        <v>90</v>
      </c>
      <c r="D34" s="41">
        <v>3000</v>
      </c>
      <c r="E34" s="46" t="s">
        <v>172</v>
      </c>
      <c r="F34" s="41">
        <v>220</v>
      </c>
      <c r="G34" s="42">
        <f t="shared" si="5"/>
        <v>0.83160000000000001</v>
      </c>
      <c r="H34" s="41"/>
      <c r="I34" s="42">
        <f t="shared" si="6"/>
        <v>0</v>
      </c>
      <c r="J34" s="41"/>
      <c r="K34" s="42">
        <f t="shared" si="7"/>
        <v>0</v>
      </c>
      <c r="L34" s="41">
        <f t="shared" si="3"/>
        <v>220</v>
      </c>
      <c r="M34" s="42">
        <f t="shared" si="4"/>
        <v>0.83160000000000001</v>
      </c>
    </row>
    <row r="35" spans="1:13">
      <c r="A35" s="41" t="s">
        <v>173</v>
      </c>
      <c r="B35" s="41">
        <v>20</v>
      </c>
      <c r="C35" s="41">
        <v>120</v>
      </c>
      <c r="D35" s="41">
        <v>4000</v>
      </c>
      <c r="E35" s="46" t="s">
        <v>17</v>
      </c>
      <c r="F35" s="41">
        <f>89+1216+1785+1591+681+539+2332+115</f>
        <v>8348</v>
      </c>
      <c r="G35" s="42">
        <f t="shared" si="5"/>
        <v>80.140799999999999</v>
      </c>
      <c r="H35" s="41"/>
      <c r="I35" s="42">
        <f t="shared" si="6"/>
        <v>0</v>
      </c>
      <c r="J35" s="41">
        <f>89+200+1890+315+630+1890+1260</f>
        <v>6274</v>
      </c>
      <c r="K35" s="42">
        <f t="shared" si="7"/>
        <v>60.230400000000003</v>
      </c>
      <c r="L35" s="41">
        <f t="shared" si="3"/>
        <v>2074</v>
      </c>
      <c r="M35" s="42">
        <f t="shared" si="4"/>
        <v>19.910399999999999</v>
      </c>
    </row>
    <row r="36" spans="1:13">
      <c r="A36" s="41" t="s">
        <v>173</v>
      </c>
      <c r="B36" s="41">
        <v>20</v>
      </c>
      <c r="C36" s="41">
        <v>90</v>
      </c>
      <c r="D36" s="41">
        <v>1000</v>
      </c>
      <c r="E36" s="46" t="s">
        <v>164</v>
      </c>
      <c r="F36" s="41">
        <v>560</v>
      </c>
      <c r="G36" s="42">
        <f t="shared" si="5"/>
        <v>1.0079999999999998</v>
      </c>
      <c r="H36" s="41"/>
      <c r="I36" s="42">
        <f t="shared" si="6"/>
        <v>0</v>
      </c>
      <c r="J36" s="41"/>
      <c r="K36" s="42">
        <f t="shared" si="7"/>
        <v>0</v>
      </c>
      <c r="L36" s="41">
        <f t="shared" si="3"/>
        <v>560</v>
      </c>
      <c r="M36" s="42">
        <f t="shared" si="4"/>
        <v>1.0079999999999998</v>
      </c>
    </row>
    <row r="37" spans="1:13">
      <c r="A37" s="41" t="s">
        <v>170</v>
      </c>
      <c r="B37" s="41">
        <v>14</v>
      </c>
      <c r="C37" s="41">
        <v>110</v>
      </c>
      <c r="D37" s="41">
        <v>1000</v>
      </c>
      <c r="E37" s="46" t="s">
        <v>164</v>
      </c>
      <c r="F37" s="41">
        <f>321+21+564+438+159+366+528</f>
        <v>2397</v>
      </c>
      <c r="G37" s="42">
        <f t="shared" si="5"/>
        <v>3.6913800000000001</v>
      </c>
      <c r="H37" s="41"/>
      <c r="I37" s="42">
        <f t="shared" si="6"/>
        <v>0</v>
      </c>
      <c r="J37" s="41">
        <f>321+585+438</f>
        <v>1344</v>
      </c>
      <c r="K37" s="42">
        <f t="shared" si="7"/>
        <v>2.0697599999999996</v>
      </c>
      <c r="L37" s="41">
        <f t="shared" si="3"/>
        <v>1053</v>
      </c>
      <c r="M37" s="42">
        <f t="shared" si="4"/>
        <v>1.6216200000000001</v>
      </c>
    </row>
    <row r="38" spans="1:13">
      <c r="A38" s="41" t="s">
        <v>170</v>
      </c>
      <c r="B38" s="41">
        <v>14</v>
      </c>
      <c r="C38" s="41">
        <v>110</v>
      </c>
      <c r="D38" s="41">
        <v>2000</v>
      </c>
      <c r="E38" s="46" t="s">
        <v>161</v>
      </c>
      <c r="F38" s="41">
        <f>246+201+389+106+19+143+455</f>
        <v>1559</v>
      </c>
      <c r="G38" s="42">
        <f>F38*B38/1000*C38/1000*D38/1000</f>
        <v>4.8017200000000004</v>
      </c>
      <c r="H38" s="41"/>
      <c r="I38" s="42">
        <f>H38*B38/1000*C38/1000*D38/1000</f>
        <v>0</v>
      </c>
      <c r="J38" s="41">
        <v>389</v>
      </c>
      <c r="K38" s="42">
        <f>J38*B38/1000*C38/1000*D38/1000</f>
        <v>1.1981199999999999</v>
      </c>
      <c r="L38" s="41">
        <f t="shared" si="3"/>
        <v>1170</v>
      </c>
      <c r="M38" s="42">
        <f t="shared" si="4"/>
        <v>3.6035999999999997</v>
      </c>
    </row>
    <row r="39" spans="1:13">
      <c r="A39" s="41" t="s">
        <v>170</v>
      </c>
      <c r="B39" s="41">
        <v>14</v>
      </c>
      <c r="C39" s="41">
        <v>110</v>
      </c>
      <c r="D39" s="41">
        <v>3000</v>
      </c>
      <c r="E39" s="46" t="s">
        <v>161</v>
      </c>
      <c r="F39" s="41">
        <f>108+302</f>
        <v>410</v>
      </c>
      <c r="G39" s="42">
        <f t="shared" si="5"/>
        <v>1.8941999999999999</v>
      </c>
      <c r="H39" s="41"/>
      <c r="I39" s="42">
        <f t="shared" si="6"/>
        <v>0</v>
      </c>
      <c r="J39" s="41"/>
      <c r="K39" s="42">
        <f t="shared" si="7"/>
        <v>0</v>
      </c>
      <c r="L39" s="41">
        <f t="shared" si="3"/>
        <v>410</v>
      </c>
      <c r="M39" s="42">
        <f t="shared" si="4"/>
        <v>1.8941999999999999</v>
      </c>
    </row>
    <row r="40" spans="1:13">
      <c r="A40" s="41" t="s">
        <v>170</v>
      </c>
      <c r="B40" s="41">
        <v>14</v>
      </c>
      <c r="C40" s="41">
        <v>110</v>
      </c>
      <c r="D40" s="41">
        <v>3000</v>
      </c>
      <c r="E40" s="46" t="s">
        <v>162</v>
      </c>
      <c r="F40" s="41">
        <f>979-979+465+206-671+903-432-471+521</f>
        <v>521</v>
      </c>
      <c r="G40" s="42">
        <f t="shared" si="5"/>
        <v>2.4070200000000002</v>
      </c>
      <c r="H40" s="41"/>
      <c r="I40" s="42">
        <f t="shared" si="6"/>
        <v>0</v>
      </c>
      <c r="J40" s="41"/>
      <c r="K40" s="42">
        <f t="shared" si="7"/>
        <v>0</v>
      </c>
      <c r="L40" s="41">
        <f t="shared" si="3"/>
        <v>521</v>
      </c>
      <c r="M40" s="42">
        <f t="shared" si="4"/>
        <v>2.4070200000000002</v>
      </c>
    </row>
    <row r="41" spans="1:13">
      <c r="A41" s="41" t="s">
        <v>170</v>
      </c>
      <c r="B41" s="41">
        <v>14</v>
      </c>
      <c r="C41" s="41">
        <v>110</v>
      </c>
      <c r="D41" s="41">
        <v>4000</v>
      </c>
      <c r="E41" s="46" t="s">
        <v>161</v>
      </c>
      <c r="F41" s="41">
        <f>463+658+182+402+297+54+189+471</f>
        <v>2716</v>
      </c>
      <c r="G41" s="42">
        <f t="shared" si="5"/>
        <v>16.730560000000001</v>
      </c>
      <c r="H41" s="41"/>
      <c r="I41" s="42">
        <f t="shared" si="6"/>
        <v>0</v>
      </c>
      <c r="J41" s="41">
        <f>463+205+998+250+471</f>
        <v>2387</v>
      </c>
      <c r="K41" s="42">
        <f t="shared" si="7"/>
        <v>14.70392</v>
      </c>
      <c r="L41" s="43">
        <f t="shared" si="3"/>
        <v>329</v>
      </c>
      <c r="M41" s="42">
        <f t="shared" si="4"/>
        <v>2.02664</v>
      </c>
    </row>
    <row r="42" spans="1:13">
      <c r="A42" s="41" t="s">
        <v>170</v>
      </c>
      <c r="B42" s="41">
        <v>14</v>
      </c>
      <c r="C42" s="41">
        <v>90</v>
      </c>
      <c r="D42" s="41">
        <v>1000</v>
      </c>
      <c r="E42" s="46" t="s">
        <v>164</v>
      </c>
      <c r="F42" s="41">
        <f>606+272+359+360+480+310</f>
        <v>2387</v>
      </c>
      <c r="G42" s="42">
        <f t="shared" si="5"/>
        <v>3.0076199999999997</v>
      </c>
      <c r="H42" s="41"/>
      <c r="I42" s="42">
        <f t="shared" si="6"/>
        <v>0</v>
      </c>
      <c r="J42" s="41">
        <f>606+631+360</f>
        <v>1597</v>
      </c>
      <c r="K42" s="42">
        <f t="shared" si="7"/>
        <v>2.0122200000000001</v>
      </c>
      <c r="L42" s="43">
        <f t="shared" si="3"/>
        <v>790</v>
      </c>
      <c r="M42" s="44">
        <f t="shared" si="4"/>
        <v>0.99540000000000006</v>
      </c>
    </row>
    <row r="43" spans="1:13">
      <c r="A43" s="41" t="s">
        <v>170</v>
      </c>
      <c r="B43" s="41">
        <v>14</v>
      </c>
      <c r="C43" s="41">
        <v>90</v>
      </c>
      <c r="D43" s="41">
        <v>2000</v>
      </c>
      <c r="E43" s="46" t="s">
        <v>161</v>
      </c>
      <c r="F43" s="41">
        <f>399+47+100+140</f>
        <v>686</v>
      </c>
      <c r="G43" s="42">
        <f t="shared" si="5"/>
        <v>1.7287199999999998</v>
      </c>
      <c r="H43" s="41"/>
      <c r="I43" s="42">
        <f t="shared" si="6"/>
        <v>0</v>
      </c>
      <c r="J43" s="41">
        <v>399</v>
      </c>
      <c r="K43" s="42">
        <f t="shared" si="7"/>
        <v>1.0054799999999999</v>
      </c>
      <c r="L43" s="43">
        <f t="shared" si="3"/>
        <v>287</v>
      </c>
      <c r="M43" s="44">
        <f t="shared" si="4"/>
        <v>0.72323999999999999</v>
      </c>
    </row>
    <row r="44" spans="1:13">
      <c r="A44" s="41" t="s">
        <v>170</v>
      </c>
      <c r="B44" s="41">
        <v>14</v>
      </c>
      <c r="C44" s="41">
        <v>90</v>
      </c>
      <c r="D44" s="41">
        <v>2500</v>
      </c>
      <c r="E44" s="46" t="s">
        <v>174</v>
      </c>
      <c r="F44" s="41">
        <v>216</v>
      </c>
      <c r="G44" s="42">
        <f t="shared" si="5"/>
        <v>0.6804</v>
      </c>
      <c r="H44" s="41"/>
      <c r="I44" s="42">
        <f t="shared" si="6"/>
        <v>0</v>
      </c>
      <c r="J44" s="41"/>
      <c r="K44" s="42">
        <f t="shared" si="7"/>
        <v>0</v>
      </c>
      <c r="L44" s="43">
        <f t="shared" si="3"/>
        <v>216</v>
      </c>
      <c r="M44" s="44">
        <f t="shared" si="4"/>
        <v>0.6804</v>
      </c>
    </row>
    <row r="45" spans="1:13">
      <c r="A45" s="41" t="s">
        <v>170</v>
      </c>
      <c r="B45" s="41">
        <v>14</v>
      </c>
      <c r="C45" s="41">
        <v>90</v>
      </c>
      <c r="D45" s="41">
        <v>2500</v>
      </c>
      <c r="E45" s="46" t="s">
        <v>17</v>
      </c>
      <c r="F45" s="41">
        <v>159</v>
      </c>
      <c r="G45" s="42">
        <f t="shared" si="5"/>
        <v>0.50085000000000002</v>
      </c>
      <c r="H45" s="41"/>
      <c r="I45" s="42">
        <f t="shared" si="6"/>
        <v>0</v>
      </c>
      <c r="J45" s="41"/>
      <c r="K45" s="42">
        <f t="shared" si="7"/>
        <v>0</v>
      </c>
      <c r="L45" s="43">
        <f t="shared" si="3"/>
        <v>159</v>
      </c>
      <c r="M45" s="44">
        <f t="shared" si="4"/>
        <v>0.50085000000000002</v>
      </c>
    </row>
    <row r="46" spans="1:13">
      <c r="A46" s="41" t="s">
        <v>170</v>
      </c>
      <c r="B46" s="41">
        <v>14</v>
      </c>
      <c r="C46" s="41">
        <v>138</v>
      </c>
      <c r="D46" s="41">
        <v>1000</v>
      </c>
      <c r="E46" s="46" t="s">
        <v>164</v>
      </c>
      <c r="F46" s="41">
        <f>357+176+525+213+441+440+56+294+157+182+95</f>
        <v>2936</v>
      </c>
      <c r="G46" s="42">
        <f t="shared" si="5"/>
        <v>5.6723520000000001</v>
      </c>
      <c r="H46" s="41"/>
      <c r="I46" s="42">
        <f t="shared" si="6"/>
        <v>0</v>
      </c>
      <c r="J46" s="41">
        <f>533+525+213+56</f>
        <v>1327</v>
      </c>
      <c r="K46" s="42">
        <f t="shared" si="7"/>
        <v>2.5637639999999999</v>
      </c>
      <c r="L46" s="41">
        <f t="shared" si="3"/>
        <v>1609</v>
      </c>
      <c r="M46" s="42">
        <f t="shared" si="4"/>
        <v>3.1085880000000001</v>
      </c>
    </row>
    <row r="47" spans="1:13">
      <c r="A47" s="41" t="s">
        <v>170</v>
      </c>
      <c r="B47" s="41">
        <v>14</v>
      </c>
      <c r="C47" s="41">
        <v>138</v>
      </c>
      <c r="D47" s="41">
        <v>2000</v>
      </c>
      <c r="E47" s="46" t="s">
        <v>161</v>
      </c>
      <c r="F47" s="41">
        <f>252+25+54+172+19+52+195+200+280</f>
        <v>1249</v>
      </c>
      <c r="G47" s="42">
        <f t="shared" si="5"/>
        <v>4.826136</v>
      </c>
      <c r="H47" s="41"/>
      <c r="I47" s="42">
        <f t="shared" si="6"/>
        <v>0</v>
      </c>
      <c r="J47" s="41">
        <f>277+54+200</f>
        <v>531</v>
      </c>
      <c r="K47" s="42">
        <f t="shared" si="7"/>
        <v>2.0517840000000001</v>
      </c>
      <c r="L47" s="41">
        <f t="shared" si="3"/>
        <v>718</v>
      </c>
      <c r="M47" s="42">
        <f t="shared" si="4"/>
        <v>2.7743519999999999</v>
      </c>
    </row>
    <row r="48" spans="1:13">
      <c r="A48" s="41" t="s">
        <v>170</v>
      </c>
      <c r="B48" s="41">
        <v>14</v>
      </c>
      <c r="C48" s="41">
        <v>138</v>
      </c>
      <c r="D48" s="41">
        <v>3000</v>
      </c>
      <c r="E48" s="46" t="s">
        <v>161</v>
      </c>
      <c r="F48" s="41">
        <f>722-406-316+144+160+670+32+5-670+703+76+9+138</f>
        <v>1267</v>
      </c>
      <c r="G48" s="42">
        <f t="shared" si="5"/>
        <v>7.3435319999999997</v>
      </c>
      <c r="H48" s="41"/>
      <c r="I48" s="42">
        <f t="shared" si="6"/>
        <v>0</v>
      </c>
      <c r="J48" s="41">
        <f>144+138</f>
        <v>282</v>
      </c>
      <c r="K48" s="42">
        <f t="shared" si="7"/>
        <v>1.6344719999999999</v>
      </c>
      <c r="L48" s="41">
        <f t="shared" si="3"/>
        <v>985</v>
      </c>
      <c r="M48" s="42">
        <f t="shared" si="4"/>
        <v>5.7090599999999991</v>
      </c>
    </row>
    <row r="49" spans="1:13">
      <c r="A49" s="41" t="s">
        <v>170</v>
      </c>
      <c r="B49" s="41">
        <v>14</v>
      </c>
      <c r="C49" s="41">
        <v>138</v>
      </c>
      <c r="D49" s="41">
        <v>4000</v>
      </c>
      <c r="E49" s="46" t="s">
        <v>161</v>
      </c>
      <c r="F49" s="41">
        <f>199+296+43+145+235+162+245+149</f>
        <v>1474</v>
      </c>
      <c r="G49" s="42">
        <f t="shared" si="5"/>
        <v>11.391071999999999</v>
      </c>
      <c r="H49" s="41">
        <v>149</v>
      </c>
      <c r="I49" s="42">
        <f t="shared" si="6"/>
        <v>1.1514720000000001</v>
      </c>
      <c r="J49" s="41">
        <f>199+296+423+162</f>
        <v>1080</v>
      </c>
      <c r="K49" s="42">
        <f t="shared" si="7"/>
        <v>8.3462399999999999</v>
      </c>
      <c r="L49" s="41">
        <f t="shared" si="3"/>
        <v>245</v>
      </c>
      <c r="M49" s="42">
        <f t="shared" si="4"/>
        <v>1.8933600000000002</v>
      </c>
    </row>
    <row r="50" spans="1:13">
      <c r="A50" s="7"/>
      <c r="B50" s="7"/>
      <c r="C50" s="7"/>
      <c r="D50" s="7"/>
      <c r="F50" s="7"/>
      <c r="G50" s="45">
        <f>SUM(G3:G49)</f>
        <v>389.28319599999998</v>
      </c>
      <c r="H50" s="7"/>
      <c r="I50" s="45">
        <f>SUM(I3:I49)</f>
        <v>9.013872000000001</v>
      </c>
      <c r="J50" s="7"/>
      <c r="K50" s="45">
        <f>SUM(K3:K49)</f>
        <v>243.3613392</v>
      </c>
      <c r="L50" s="7"/>
      <c r="M50" s="45">
        <f>SUM(M3:M49)</f>
        <v>136.90798480000001</v>
      </c>
    </row>
  </sheetData>
  <mergeCells count="7">
    <mergeCell ref="L1:M1"/>
    <mergeCell ref="A1:A2"/>
    <mergeCell ref="B1:D1"/>
    <mergeCell ref="E1:E2"/>
    <mergeCell ref="F1:G1"/>
    <mergeCell ref="H1:I1"/>
    <mergeCell ref="J1:K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topLeftCell="A2" workbookViewId="0">
      <selection activeCell="I22" sqref="I22"/>
    </sheetView>
  </sheetViews>
  <sheetFormatPr defaultRowHeight="15"/>
  <cols>
    <col min="10" max="10" width="23.5390625" customWidth="1"/>
    <col min="11" max="11" width="20.17578125" customWidth="1"/>
  </cols>
  <sheetData>
    <row r="1" spans="1:11" ht="29.25" customHeight="1">
      <c r="A1" s="48" t="s">
        <v>214</v>
      </c>
    </row>
    <row r="2" spans="1:11">
      <c r="A2" s="7" t="s">
        <v>238</v>
      </c>
    </row>
    <row r="3" spans="1:11">
      <c r="A3" s="7" t="s">
        <v>239</v>
      </c>
      <c r="J3" s="8" t="s">
        <v>8</v>
      </c>
      <c r="K3" s="8" t="s">
        <v>9</v>
      </c>
    </row>
    <row r="4" spans="1:11">
      <c r="A4" s="7" t="s">
        <v>240</v>
      </c>
      <c r="J4" s="9" t="s">
        <v>14</v>
      </c>
      <c r="K4" s="9">
        <v>45000</v>
      </c>
    </row>
    <row r="5" spans="1:11">
      <c r="A5" s="7" t="s">
        <v>241</v>
      </c>
      <c r="J5" s="9" t="s">
        <v>16</v>
      </c>
      <c r="K5" s="9">
        <v>28500</v>
      </c>
    </row>
    <row r="6" spans="1:11">
      <c r="A6" s="7" t="s">
        <v>242</v>
      </c>
      <c r="J6" s="9" t="s">
        <v>17</v>
      </c>
      <c r="K6" s="9">
        <v>24500</v>
      </c>
    </row>
    <row r="7" spans="1:11">
      <c r="A7" s="7" t="s">
        <v>243</v>
      </c>
      <c r="J7" s="54" t="s">
        <v>171</v>
      </c>
      <c r="K7" s="54">
        <v>14000</v>
      </c>
    </row>
    <row r="8" spans="1:11">
      <c r="A8" s="7" t="s">
        <v>244</v>
      </c>
    </row>
    <row r="9" spans="1:11">
      <c r="A9" s="7" t="s">
        <v>245</v>
      </c>
    </row>
    <row r="10" spans="1:11" ht="36" customHeight="1">
      <c r="A10" s="48" t="s">
        <v>215</v>
      </c>
    </row>
    <row r="11" spans="1:11">
      <c r="A11" s="7" t="s">
        <v>235</v>
      </c>
    </row>
    <row r="12" spans="1:11">
      <c r="A12" s="7" t="s">
        <v>236</v>
      </c>
    </row>
    <row r="13" spans="1:11" ht="16.5" customHeight="1">
      <c r="A13" s="7" t="s">
        <v>237</v>
      </c>
    </row>
    <row r="14" spans="1:11" ht="43.5" customHeight="1">
      <c r="A14" s="48" t="s">
        <v>216</v>
      </c>
    </row>
    <row r="15" spans="1:11">
      <c r="A15" s="7" t="s">
        <v>225</v>
      </c>
    </row>
    <row r="16" spans="1:11">
      <c r="A16" s="7" t="s">
        <v>226</v>
      </c>
    </row>
    <row r="17" spans="1:1">
      <c r="A17" s="7" t="s">
        <v>227</v>
      </c>
    </row>
    <row r="18" spans="1:1">
      <c r="A18" s="7" t="s">
        <v>228</v>
      </c>
    </row>
    <row r="19" spans="1:1">
      <c r="A19" s="7" t="s">
        <v>229</v>
      </c>
    </row>
    <row r="20" spans="1:1">
      <c r="A20" s="7" t="s">
        <v>224</v>
      </c>
    </row>
    <row r="21" spans="1:1">
      <c r="A21" s="7" t="s">
        <v>223</v>
      </c>
    </row>
    <row r="22" spans="1:1">
      <c r="A22" s="7" t="s">
        <v>222</v>
      </c>
    </row>
    <row r="23" spans="1:1" ht="36" customHeight="1">
      <c r="A23" s="48" t="s">
        <v>217</v>
      </c>
    </row>
    <row r="24" spans="1:1">
      <c r="A24" s="7" t="s">
        <v>230</v>
      </c>
    </row>
    <row r="25" spans="1:1">
      <c r="A25" s="7" t="s">
        <v>231</v>
      </c>
    </row>
    <row r="26" spans="1:1">
      <c r="A26" s="7" t="s">
        <v>233</v>
      </c>
    </row>
    <row r="27" spans="1:1">
      <c r="A27" s="7" t="s">
        <v>232</v>
      </c>
    </row>
    <row r="28" spans="1:1" ht="56.25" customHeight="1">
      <c r="A28" s="48" t="s">
        <v>218</v>
      </c>
    </row>
    <row r="29" spans="1:1">
      <c r="A29" s="7" t="s">
        <v>234</v>
      </c>
    </row>
    <row r="30" spans="1:1">
      <c r="A30" s="7" t="s">
        <v>220</v>
      </c>
    </row>
    <row r="31" spans="1:1">
      <c r="A31" s="7" t="s">
        <v>221</v>
      </c>
    </row>
    <row r="32" spans="1:1" ht="24.75" customHeight="1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Ракитная</vt:lpstr>
      <vt:lpstr>ПОЛЯРНАЯ</vt:lpstr>
      <vt:lpstr>СМОЛЕНЩИНА</vt:lpstr>
      <vt:lpstr>НАБЕРЖНАЯ</vt:lpstr>
      <vt:lpstr>ГАЛКИ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2019-10-28T03:16:09Z</cp:lastPrinted>
  <dcterms:created xsi:type="dcterms:W3CDTF">2019-10-08T02:50:09Z</dcterms:created>
  <dcterms:modified xsi:type="dcterms:W3CDTF">2019-10-28T04:41:32Z</dcterms:modified>
</cp:coreProperties>
</file>